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 firstSheet="1" activeTab="3"/>
  </bookViews>
  <sheets>
    <sheet name="Ô TÔ PHU MY" sheetId="4" r:id="rId1"/>
    <sheet name="LÝ THUYẾT" sheetId="9" r:id="rId2"/>
    <sheet name="Bài Giảng" sheetId="13" r:id="rId3"/>
    <sheet name="nộp thuế" sheetId="5" r:id="rId4"/>
    <sheet name="Tổng kết giao hàng" sheetId="8" r:id="rId5"/>
    <sheet name="Ô Tô Phú Mỹ" sheetId="12" r:id="rId6"/>
  </sheets>
  <definedNames>
    <definedName name="_xlnm._FilterDatabase" localSheetId="0" hidden="1">'Ô TÔ PHU MY'!$A$2:$G$11</definedName>
    <definedName name="_xlnm._FilterDatabase" localSheetId="5" hidden="1">'Ô Tô Phú Mỹ'!$A$2:$H$11</definedName>
    <definedName name="_xlnm._FilterDatabase" localSheetId="4" hidden="1">'Tổng kết giao hàng'!$A$3:$I$13</definedName>
    <definedName name="_xlnm.Criteria" localSheetId="0">'Ô TÔ PHU MY'!$A$43:$B$44</definedName>
    <definedName name="_xlnm.Criteria" localSheetId="5">'Ô Tô Phú Mỹ'!$H$30:$I$31</definedName>
    <definedName name="_xlnm.Criteria" localSheetId="4">'Tổng kết giao hàng'!$F$17:$G$18</definedName>
    <definedName name="_xlnm.Extract" localSheetId="0">'Ô TÔ PHU MY'!$A$46:$G$46</definedName>
    <definedName name="_xlnm.Extract" localSheetId="5">'Ô Tô Phú Mỹ'!$H$33:$O$33</definedName>
    <definedName name="_xlnm.Extract" localSheetId="4">'Tổng kết giao hàng'!$F$20:$N$20</definedName>
  </definedNames>
  <calcPr calcId="144525"/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10" i="5"/>
  <c r="D3" i="5"/>
  <c r="J10" i="13" l="1"/>
  <c r="I15" i="13"/>
  <c r="I11" i="13"/>
  <c r="H15" i="13"/>
  <c r="H14" i="13"/>
  <c r="G7" i="13"/>
  <c r="G6" i="13"/>
  <c r="G5" i="13"/>
  <c r="E5" i="13"/>
  <c r="E3" i="13"/>
  <c r="E2" i="13"/>
  <c r="E12" i="13"/>
  <c r="E11" i="13"/>
  <c r="E10" i="13"/>
  <c r="E9" i="13"/>
  <c r="E8" i="13"/>
  <c r="E7" i="13"/>
  <c r="E6" i="13"/>
  <c r="E4" i="13"/>
  <c r="M5" i="13"/>
  <c r="C36" i="13" l="1"/>
  <c r="D36" i="13"/>
  <c r="F44" i="9" l="1"/>
  <c r="E44" i="9"/>
  <c r="F43" i="9"/>
  <c r="E43" i="9"/>
  <c r="F42" i="9"/>
  <c r="E42" i="9"/>
  <c r="F41" i="9"/>
  <c r="E41" i="9"/>
  <c r="F40" i="9"/>
  <c r="E40" i="9"/>
  <c r="F39" i="9"/>
  <c r="E39" i="9"/>
  <c r="D36" i="9" l="1"/>
  <c r="D35" i="9"/>
  <c r="D34" i="9"/>
  <c r="D33" i="9"/>
  <c r="D32" i="9"/>
  <c r="D31" i="9"/>
  <c r="D30" i="9"/>
  <c r="D29" i="9"/>
  <c r="D27" i="9"/>
  <c r="D26" i="9"/>
  <c r="D25" i="9"/>
  <c r="D23" i="9"/>
  <c r="D22" i="9"/>
  <c r="D20" i="9"/>
  <c r="D19" i="9"/>
  <c r="D18" i="9"/>
  <c r="D17" i="9"/>
  <c r="D16" i="9"/>
  <c r="D10" i="9"/>
  <c r="D9" i="9"/>
  <c r="D8" i="9"/>
  <c r="D7" i="9"/>
  <c r="D6" i="9"/>
  <c r="D5" i="9"/>
  <c r="D4" i="9"/>
</calcChain>
</file>

<file path=xl/sharedStrings.xml><?xml version="1.0" encoding="utf-8"?>
<sst xmlns="http://schemas.openxmlformats.org/spreadsheetml/2006/main" count="335" uniqueCount="219">
  <si>
    <t>Bảng 2</t>
  </si>
  <si>
    <t>Bảng 1</t>
  </si>
  <si>
    <t>CÔNG TY XUẤT NHẬP KHẨU Ô TÔ PHÚ MỸ</t>
  </si>
  <si>
    <t>Mã hàng</t>
  </si>
  <si>
    <t>Số lượng</t>
  </si>
  <si>
    <t>Nơi lắp ráp</t>
  </si>
  <si>
    <t>Giá xuất xưởng</t>
  </si>
  <si>
    <t>Thuế</t>
  </si>
  <si>
    <t>Giá thành</t>
  </si>
  <si>
    <t>TOZA10TN</t>
  </si>
  <si>
    <t>FOLA20TN</t>
  </si>
  <si>
    <t>TOCO30NK</t>
  </si>
  <si>
    <t>MIJO400TN</t>
  </si>
  <si>
    <t>TOCA550TN</t>
  </si>
  <si>
    <t>FOLA25NK</t>
  </si>
  <si>
    <t>FOES38TN</t>
  </si>
  <si>
    <t>MIJO27NK</t>
  </si>
  <si>
    <t>Mã hiệu</t>
  </si>
  <si>
    <t>TO</t>
  </si>
  <si>
    <t>FO</t>
  </si>
  <si>
    <t>MI</t>
  </si>
  <si>
    <t>Nhãn hiệu</t>
  </si>
  <si>
    <t>TOYOTA</t>
  </si>
  <si>
    <t>FORD</t>
  </si>
  <si>
    <t>MITSUBISHI</t>
  </si>
  <si>
    <t>Mã loại</t>
  </si>
  <si>
    <t>Đơn giá (USD)</t>
  </si>
  <si>
    <t>TN</t>
  </si>
  <si>
    <t>NK</t>
  </si>
  <si>
    <t>CO</t>
  </si>
  <si>
    <t>CA</t>
  </si>
  <si>
    <t>ZA</t>
  </si>
  <si>
    <t>LA</t>
  </si>
  <si>
    <t>ES</t>
  </si>
  <si>
    <t>JO</t>
  </si>
  <si>
    <t>COROLLA</t>
  </si>
  <si>
    <t>CAMRY</t>
  </si>
  <si>
    <t>ZACE</t>
  </si>
  <si>
    <t>LASER</t>
  </si>
  <si>
    <t>ESCAPE</t>
  </si>
  <si>
    <t>JOLIE</t>
  </si>
  <si>
    <t>BẢNG THỐNG KÊ</t>
  </si>
  <si>
    <t>Loại xe</t>
  </si>
  <si>
    <t>MICA60TN</t>
  </si>
  <si>
    <t>BÁO CÁO TÌNH HÌNH NỘP THUẾ THÁNG 01/2014</t>
  </si>
  <si>
    <t>Tên chợ</t>
  </si>
  <si>
    <t>Tên hàng</t>
  </si>
  <si>
    <t>Tiền phạt</t>
  </si>
  <si>
    <t>Thuế phải nộp</t>
  </si>
  <si>
    <t>001/ML</t>
  </si>
  <si>
    <t>VPP</t>
  </si>
  <si>
    <t>001/BK</t>
  </si>
  <si>
    <t>QA</t>
  </si>
  <si>
    <t>002/BĐ</t>
  </si>
  <si>
    <t>TP</t>
  </si>
  <si>
    <t>004/MX</t>
  </si>
  <si>
    <t>MP</t>
  </si>
  <si>
    <t>004/MB</t>
  </si>
  <si>
    <t>GK</t>
  </si>
  <si>
    <t>002/ML</t>
  </si>
  <si>
    <t>002/MB</t>
  </si>
  <si>
    <t>003/BĐ</t>
  </si>
  <si>
    <t>Bảng thống kê</t>
  </si>
  <si>
    <t>Mã chợ</t>
  </si>
  <si>
    <t>Thuế suất</t>
  </si>
  <si>
    <t>Tổng Thuế</t>
  </si>
  <si>
    <t>ML</t>
  </si>
  <si>
    <t>Mỹ Lợi</t>
  </si>
  <si>
    <t>Văn phòng phẩm</t>
  </si>
  <si>
    <t>MX</t>
  </si>
  <si>
    <t>Mỹ Xuyên</t>
  </si>
  <si>
    <t>Quần Áo</t>
  </si>
  <si>
    <t>MB</t>
  </si>
  <si>
    <t>Mỹ Bình</t>
  </si>
  <si>
    <t>Thực phẩm</t>
  </si>
  <si>
    <t>BĐ</t>
  </si>
  <si>
    <t>Bình Đông</t>
  </si>
  <si>
    <t>Nước giải khát</t>
  </si>
  <si>
    <t>BK</t>
  </si>
  <si>
    <t>Bình Khánh</t>
  </si>
  <si>
    <t>Mỹ phẩm</t>
  </si>
  <si>
    <t>tên hàng</t>
  </si>
  <si>
    <t>vốn kinh doanh</t>
  </si>
  <si>
    <t>Tiền Thuế</t>
  </si>
  <si>
    <t>Ngày hết hạn 
đóng thuế</t>
  </si>
  <si>
    <t>Ngày đóng 
thực tế</t>
  </si>
  <si>
    <t>Số 
ĐKKD</t>
  </si>
  <si>
    <t>Tên xe</t>
  </si>
  <si>
    <t>BẢNG TỔNG KẾT GIAO HÀNG TV LG</t>
  </si>
  <si>
    <t>Tỉ Giá USD</t>
  </si>
  <si>
    <t>Stt</t>
  </si>
  <si>
    <t>Mã HĐ</t>
  </si>
  <si>
    <t>Tên Hàng</t>
  </si>
  <si>
    <t>Ngày Mua</t>
  </si>
  <si>
    <t>Loại Đại lý</t>
  </si>
  <si>
    <t>Đơn giá</t>
  </si>
  <si>
    <t>Thành Tiền</t>
  </si>
  <si>
    <t>Qui ra USD</t>
  </si>
  <si>
    <t>1TC14M10H</t>
  </si>
  <si>
    <t>1TC20M05T</t>
  </si>
  <si>
    <t>2TC21S12T</t>
  </si>
  <si>
    <t>1TC16S15H</t>
  </si>
  <si>
    <t>2TC28S20H</t>
  </si>
  <si>
    <t>1TC16M05T</t>
  </si>
  <si>
    <t>2TC32M07H</t>
  </si>
  <si>
    <t>1TC28S05H</t>
  </si>
  <si>
    <t>2TC21S04T</t>
  </si>
  <si>
    <t>2TC24M07T</t>
  </si>
  <si>
    <t>Bảng Tên Hàng &amp; Đơn Giá (1000 Đ)</t>
  </si>
  <si>
    <t>Loại 1</t>
  </si>
  <si>
    <t>Loại 2</t>
  </si>
  <si>
    <t>TC14</t>
  </si>
  <si>
    <t>TV 14 Inch</t>
  </si>
  <si>
    <t>TC16</t>
  </si>
  <si>
    <t>TV 16 Inch</t>
  </si>
  <si>
    <t>TC20</t>
  </si>
  <si>
    <t>TV 20 Inch</t>
  </si>
  <si>
    <t>TC21</t>
  </si>
  <si>
    <t>TV 21 Inch</t>
  </si>
  <si>
    <t>TC24</t>
  </si>
  <si>
    <t>TV 24 Inch</t>
  </si>
  <si>
    <t>TC28</t>
  </si>
  <si>
    <t>TV 28 Inch</t>
  </si>
  <si>
    <t>TC32</t>
  </si>
  <si>
    <t>TV 32 Inch</t>
  </si>
  <si>
    <t>NỘI DUNG HỌC</t>
  </si>
  <si>
    <t>TT</t>
  </si>
  <si>
    <t>Tên hàm</t>
  </si>
  <si>
    <t>Ý Nghĩa</t>
  </si>
  <si>
    <t>Cú pháp</t>
  </si>
  <si>
    <t>I. NHÓM HÀM XỬ LÝ CHUỖI</t>
  </si>
  <si>
    <t>Left</t>
  </si>
  <si>
    <t>Lấy ký tự tự bên trái</t>
  </si>
  <si>
    <t>Right</t>
  </si>
  <si>
    <t>Lấy ký tự bên phải</t>
  </si>
  <si>
    <t>Mid</t>
  </si>
  <si>
    <t>Upper</t>
  </si>
  <si>
    <t>Chuyển chữ thành chữ HOA</t>
  </si>
  <si>
    <t>Lower</t>
  </si>
  <si>
    <t>Chuyển chữ thành chữ Thường</t>
  </si>
  <si>
    <t>Len</t>
  </si>
  <si>
    <t>Lấy độ dài của chuỗi / Đếm số ký tự trong chuỗi</t>
  </si>
  <si>
    <t>Toán tử &amp;</t>
  </si>
  <si>
    <t>Để nối (ghép) 2 chuỗi</t>
  </si>
  <si>
    <t>II. NHÓM HÀM TOÁN HỌC</t>
  </si>
  <si>
    <t>+</t>
  </si>
  <si>
    <t>Phép toán học</t>
  </si>
  <si>
    <t>-</t>
  </si>
  <si>
    <t>Phép toán trừ</t>
  </si>
  <si>
    <t>*</t>
  </si>
  <si>
    <t>Phép toán nhân</t>
  </si>
  <si>
    <t>/</t>
  </si>
  <si>
    <t>Phép toán chia</t>
  </si>
  <si>
    <t>Mod</t>
  </si>
  <si>
    <t>Lấy phần dư của phép chia</t>
  </si>
  <si>
    <t>Int</t>
  </si>
  <si>
    <t>Lấy phần nguyên của số</t>
  </si>
  <si>
    <t>Round</t>
  </si>
  <si>
    <t>Làm tròn số</t>
  </si>
  <si>
    <t>sum</t>
  </si>
  <si>
    <t>Tính tổng các giá trị</t>
  </si>
  <si>
    <t>AVERAGE</t>
  </si>
  <si>
    <t>Tính giá trị trung bình</t>
  </si>
  <si>
    <t>Vlookup</t>
  </si>
  <si>
    <t>Dò theo Cột</t>
  </si>
  <si>
    <t>Hlookup</t>
  </si>
  <si>
    <t>Dò theo Hàng</t>
  </si>
  <si>
    <t>IV. NHÓM HÀM ĐIỀU KIỆN &amp; LOGIC</t>
  </si>
  <si>
    <t>IF</t>
  </si>
  <si>
    <t>Xét điều kiện trả về kết quả thỏa và không thỏa điều kiện</t>
  </si>
  <si>
    <t>AND</t>
  </si>
  <si>
    <t>Trả về true nếu tất cả điều kiện đều đúng</t>
  </si>
  <si>
    <t>OR</t>
  </si>
  <si>
    <t>Trả về đúng nếu có 1 điều kiện đúng</t>
  </si>
  <si>
    <t>V. NHÓM HÀM THỐNG KÊ</t>
  </si>
  <si>
    <t>SUM</t>
  </si>
  <si>
    <t>SUMIF</t>
  </si>
  <si>
    <t>Tính tổng các giá trị có điều kiện</t>
  </si>
  <si>
    <t>Tính giá trị trung bình</t>
  </si>
  <si>
    <t>COUNT</t>
  </si>
  <si>
    <t>Đếm các ô chứa dữ liệu dạng số</t>
  </si>
  <si>
    <t>COUNTA</t>
  </si>
  <si>
    <t>Đếm tất cả các ô chứa dữ liệu (khác rỗng)</t>
  </si>
  <si>
    <t>COUNTBLANK</t>
  </si>
  <si>
    <t>Đếm các ô rỗng</t>
  </si>
  <si>
    <t>COUNTIF</t>
  </si>
  <si>
    <t>Đếm các ô chứa giá trị theo điều kiện</t>
  </si>
  <si>
    <t>DCOUNT</t>
  </si>
  <si>
    <t>Đếm số ô chứa số trong một trường</t>
  </si>
  <si>
    <t>DFG133</t>
  </si>
  <si>
    <t>DCF341</t>
  </si>
  <si>
    <t>FDF323</t>
  </si>
  <si>
    <t>GDU443</t>
  </si>
  <si>
    <t>III. Nhóm hàm dò tìm</t>
  </si>
  <si>
    <t>Lấy ký tự ở giữa chuỗi</t>
  </si>
  <si>
    <t>GTY341</t>
  </si>
  <si>
    <t>DHT422</t>
  </si>
  <si>
    <t>Bảng dữ liệu bán hàng</t>
  </si>
  <si>
    <t>T</t>
  </si>
  <si>
    <t>Trà</t>
  </si>
  <si>
    <t>?</t>
  </si>
  <si>
    <t>S</t>
  </si>
  <si>
    <t>C</t>
  </si>
  <si>
    <t>Sữa</t>
  </si>
  <si>
    <t>Cà phê</t>
  </si>
  <si>
    <t>Khuyến mãi</t>
  </si>
  <si>
    <t>Nếu mặt hàng là "Trà" Thì được khuyến mãi</t>
  </si>
  <si>
    <r>
      <t xml:space="preserve">Nếu mặt hàng là "Trà" </t>
    </r>
    <r>
      <rPr>
        <sz val="11"/>
        <color rgb="FFFF0000"/>
        <rFont val="Calibri"/>
        <family val="2"/>
        <scheme val="minor"/>
      </rPr>
      <t>hoặc</t>
    </r>
    <r>
      <rPr>
        <sz val="11"/>
        <color theme="1"/>
        <rFont val="Calibri"/>
        <family val="2"/>
        <scheme val="minor"/>
      </rPr>
      <t xml:space="preserve"> có số lượng lớn hơn 2 Thì được khuyến mãi</t>
    </r>
  </si>
  <si>
    <r>
      <t>Nếu mặt hàng là "Trà"</t>
    </r>
    <r>
      <rPr>
        <sz val="11"/>
        <color rgb="FFFF0000"/>
        <rFont val="Calibri"/>
        <family val="2"/>
        <scheme val="minor"/>
      </rPr>
      <t xml:space="preserve"> và</t>
    </r>
    <r>
      <rPr>
        <sz val="11"/>
        <color theme="1"/>
        <rFont val="Calibri"/>
        <family val="2"/>
        <scheme val="minor"/>
      </rPr>
      <t xml:space="preserve"> có số lượng lớn hơn 2 Thì được khuyến mãi</t>
    </r>
  </si>
  <si>
    <t>IF(C22="Trà","X","")</t>
  </si>
  <si>
    <t>IF(AND(C23="Trà",E23&gt;2),"X","")</t>
  </si>
  <si>
    <t>IF(OR(C24="Trà",E24&gt;2),"X","")</t>
  </si>
  <si>
    <t>Bảng 3: Bảng thống kê</t>
  </si>
  <si>
    <t>Số đơn hàng</t>
  </si>
  <si>
    <t>Tổng tiền</t>
  </si>
  <si>
    <t>TINHOC2019</t>
  </si>
  <si>
    <t>1ABC</t>
  </si>
  <si>
    <t>int</t>
  </si>
  <si>
    <t>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</si>
</sst>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1" xfId="0" applyFont="1" applyBorder="1"/>
    <xf numFmtId="0" fontId="6" fillId="2" borderId="1" xfId="0" applyFont="1" applyFill="1" applyBorder="1"/>
    <xf numFmtId="0" fontId="6" fillId="3" borderId="1" xfId="0" applyFont="1" applyFill="1" applyBorder="1"/>
    <xf numFmtId="0" fontId="6" fillId="0" borderId="1" xfId="0" applyFont="1" applyFill="1" applyBorder="1"/>
    <xf numFmtId="0" fontId="3" fillId="4" borderId="1" xfId="0" applyFont="1" applyFill="1" applyBorder="1"/>
    <xf numFmtId="0" fontId="6" fillId="4" borderId="1" xfId="0" applyFont="1" applyFill="1" applyBorder="1"/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quotePrefix="1"/>
    <xf numFmtId="164" fontId="0" fillId="0" borderId="0" xfId="0" applyNumberFormat="1"/>
    <xf numFmtId="16" fontId="0" fillId="0" borderId="0" xfId="0" applyNumberFormat="1"/>
    <xf numFmtId="3" fontId="0" fillId="0" borderId="0" xfId="0" applyNumberFormat="1"/>
    <xf numFmtId="0" fontId="8" fillId="0" borderId="1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5</xdr:col>
      <xdr:colOff>684969</xdr:colOff>
      <xdr:row>40</xdr:row>
      <xdr:rowOff>75790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00600"/>
          <a:ext cx="6647619" cy="32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57150</xdr:rowOff>
    </xdr:from>
    <xdr:to>
      <xdr:col>7</xdr:col>
      <xdr:colOff>1077591</xdr:colOff>
      <xdr:row>45</xdr:row>
      <xdr:rowOff>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34100"/>
          <a:ext cx="9069066" cy="37533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123825</xdr:rowOff>
    </xdr:from>
    <xdr:to>
      <xdr:col>7</xdr:col>
      <xdr:colOff>601825</xdr:colOff>
      <xdr:row>46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76825"/>
          <a:ext cx="6926425" cy="3743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117123</xdr:rowOff>
    </xdr:from>
    <xdr:to>
      <xdr:col>6</xdr:col>
      <xdr:colOff>95249</xdr:colOff>
      <xdr:row>46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70123"/>
          <a:ext cx="5857874" cy="3759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B3" sqref="B3"/>
    </sheetView>
  </sheetViews>
  <sheetFormatPr defaultRowHeight="15.75" x14ac:dyDescent="0.25"/>
  <cols>
    <col min="1" max="1" width="16.28515625" style="1" bestFit="1" customWidth="1"/>
    <col min="2" max="2" width="22.7109375" style="1" bestFit="1" customWidth="1"/>
    <col min="3" max="3" width="14.28515625" style="1" bestFit="1" customWidth="1"/>
    <col min="4" max="4" width="16.5703125" style="1" bestFit="1" customWidth="1"/>
    <col min="5" max="6" width="19.5703125" style="1" bestFit="1" customWidth="1"/>
    <col min="7" max="8" width="12.85546875" style="1" bestFit="1" customWidth="1"/>
    <col min="9" max="9" width="11.5703125" style="1" bestFit="1" customWidth="1"/>
    <col min="10" max="16384" width="9.140625" style="1"/>
  </cols>
  <sheetData>
    <row r="1" spans="1:10" x14ac:dyDescent="0.25">
      <c r="A1" s="30" t="s">
        <v>2</v>
      </c>
      <c r="B1" s="30"/>
      <c r="C1" s="30"/>
      <c r="D1" s="30"/>
      <c r="E1" s="30"/>
      <c r="F1" s="30"/>
      <c r="G1" s="30"/>
    </row>
    <row r="2" spans="1:10" s="2" customFormat="1" ht="18.75" x14ac:dyDescent="0.25">
      <c r="A2" s="5" t="s">
        <v>3</v>
      </c>
      <c r="B2" s="5" t="s">
        <v>87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8"/>
    </row>
    <row r="3" spans="1:10" ht="18.75" x14ac:dyDescent="0.3">
      <c r="A3" s="3" t="s">
        <v>15</v>
      </c>
      <c r="B3" s="3"/>
      <c r="C3" s="3"/>
      <c r="D3" s="3"/>
      <c r="E3" s="3"/>
      <c r="F3" s="3"/>
      <c r="G3" s="3"/>
      <c r="H3" s="8"/>
      <c r="I3" s="2"/>
    </row>
    <row r="4" spans="1:10" ht="18.75" x14ac:dyDescent="0.3">
      <c r="A4" s="3" t="s">
        <v>14</v>
      </c>
      <c r="B4" s="3"/>
      <c r="C4" s="3"/>
      <c r="D4" s="3"/>
      <c r="E4" s="3"/>
      <c r="F4" s="3"/>
      <c r="G4" s="3"/>
      <c r="H4" s="8"/>
      <c r="I4" s="2"/>
    </row>
    <row r="5" spans="1:10" ht="18.75" x14ac:dyDescent="0.3">
      <c r="A5" s="3" t="s">
        <v>10</v>
      </c>
      <c r="B5" s="3"/>
      <c r="C5" s="3"/>
      <c r="D5" s="3"/>
      <c r="E5" s="3"/>
      <c r="F5" s="3"/>
      <c r="G5" s="3"/>
      <c r="H5" s="8"/>
      <c r="I5" s="2"/>
    </row>
    <row r="6" spans="1:10" ht="18.75" x14ac:dyDescent="0.3">
      <c r="A6" s="3" t="s">
        <v>43</v>
      </c>
      <c r="B6" s="3"/>
      <c r="C6" s="3"/>
      <c r="D6" s="3"/>
      <c r="E6" s="3"/>
      <c r="F6" s="3"/>
      <c r="G6" s="3"/>
      <c r="H6" s="8"/>
      <c r="I6" s="2"/>
    </row>
    <row r="7" spans="1:10" ht="18.75" x14ac:dyDescent="0.3">
      <c r="A7" s="3" t="s">
        <v>12</v>
      </c>
      <c r="B7" s="3"/>
      <c r="C7" s="3"/>
      <c r="D7" s="3"/>
      <c r="E7" s="3"/>
      <c r="F7" s="3"/>
      <c r="G7" s="3"/>
      <c r="H7" s="8"/>
      <c r="I7" s="2"/>
    </row>
    <row r="8" spans="1:10" ht="18.75" x14ac:dyDescent="0.3">
      <c r="A8" s="3" t="s">
        <v>16</v>
      </c>
      <c r="B8" s="3"/>
      <c r="C8" s="3"/>
      <c r="D8" s="3"/>
      <c r="E8" s="3"/>
      <c r="F8" s="3"/>
      <c r="G8" s="3"/>
      <c r="H8" s="8"/>
      <c r="I8" s="2"/>
    </row>
    <row r="9" spans="1:10" ht="18.75" x14ac:dyDescent="0.3">
      <c r="A9" s="3" t="s">
        <v>13</v>
      </c>
      <c r="B9" s="3"/>
      <c r="C9" s="3"/>
      <c r="D9" s="3"/>
      <c r="E9" s="3"/>
      <c r="F9" s="3"/>
      <c r="G9" s="3"/>
      <c r="H9" s="8"/>
      <c r="I9" s="2"/>
    </row>
    <row r="10" spans="1:10" ht="18.75" x14ac:dyDescent="0.3">
      <c r="A10" s="3" t="s">
        <v>11</v>
      </c>
      <c r="B10" s="3"/>
      <c r="C10" s="3"/>
      <c r="D10" s="3"/>
      <c r="E10" s="3"/>
      <c r="F10" s="3"/>
      <c r="G10" s="3"/>
      <c r="H10" s="8"/>
      <c r="I10" s="2"/>
    </row>
    <row r="11" spans="1:10" ht="18.75" x14ac:dyDescent="0.3">
      <c r="A11" s="3" t="s">
        <v>9</v>
      </c>
      <c r="B11" s="3"/>
      <c r="C11" s="3"/>
      <c r="D11" s="3"/>
      <c r="E11" s="3"/>
      <c r="F11" s="3"/>
      <c r="G11" s="3"/>
      <c r="H11" s="8"/>
      <c r="I11" s="2"/>
    </row>
    <row r="12" spans="1:10" ht="18.75" x14ac:dyDescent="0.3">
      <c r="A12" s="7" t="s">
        <v>1</v>
      </c>
      <c r="B12" s="6"/>
      <c r="C12" s="6"/>
      <c r="D12" s="6"/>
      <c r="E12" s="6"/>
      <c r="F12" s="6"/>
      <c r="G12" s="6"/>
      <c r="H12" s="6"/>
      <c r="J12" s="2"/>
    </row>
    <row r="13" spans="1:10" ht="18.75" x14ac:dyDescent="0.3">
      <c r="A13" s="3" t="s">
        <v>17</v>
      </c>
      <c r="B13" s="3" t="s">
        <v>18</v>
      </c>
      <c r="C13" s="3" t="s">
        <v>19</v>
      </c>
      <c r="D13" s="3" t="s">
        <v>20</v>
      </c>
      <c r="E13" s="6"/>
      <c r="F13"/>
      <c r="G13"/>
      <c r="H13" s="6"/>
    </row>
    <row r="14" spans="1:10" ht="18.75" x14ac:dyDescent="0.3">
      <c r="A14" s="3" t="s">
        <v>21</v>
      </c>
      <c r="B14" s="3" t="s">
        <v>22</v>
      </c>
      <c r="C14" s="3" t="s">
        <v>23</v>
      </c>
      <c r="D14" s="3" t="s">
        <v>24</v>
      </c>
      <c r="E14" s="6"/>
      <c r="F14"/>
      <c r="G14"/>
      <c r="H14" s="6"/>
    </row>
    <row r="15" spans="1:10" ht="18.75" x14ac:dyDescent="0.3">
      <c r="A15" s="7" t="s">
        <v>0</v>
      </c>
      <c r="B15" s="6"/>
      <c r="C15" s="6"/>
      <c r="D15" s="6"/>
      <c r="E15" s="6"/>
      <c r="F15" s="6"/>
      <c r="G15" s="6"/>
      <c r="H15" s="6"/>
    </row>
    <row r="16" spans="1:10" ht="18.75" x14ac:dyDescent="0.3">
      <c r="A16" s="32" t="s">
        <v>25</v>
      </c>
      <c r="B16" s="32" t="s">
        <v>42</v>
      </c>
      <c r="C16" s="34" t="s">
        <v>26</v>
      </c>
      <c r="D16" s="35"/>
      <c r="E16" s="6"/>
      <c r="F16" s="31" t="s">
        <v>41</v>
      </c>
      <c r="G16" s="31"/>
      <c r="H16" s="31"/>
    </row>
    <row r="17" spans="1:8" ht="18.75" x14ac:dyDescent="0.3">
      <c r="A17" s="33"/>
      <c r="B17" s="33"/>
      <c r="C17" s="4" t="s">
        <v>27</v>
      </c>
      <c r="D17" s="4" t="s">
        <v>28</v>
      </c>
      <c r="E17" s="6"/>
      <c r="F17" s="3" t="s">
        <v>21</v>
      </c>
      <c r="G17" s="3" t="s">
        <v>4</v>
      </c>
      <c r="H17" s="3" t="s">
        <v>8</v>
      </c>
    </row>
    <row r="18" spans="1:8" ht="18.75" x14ac:dyDescent="0.3">
      <c r="A18" s="3" t="s">
        <v>29</v>
      </c>
      <c r="B18" s="3" t="s">
        <v>35</v>
      </c>
      <c r="C18" s="3">
        <v>20500</v>
      </c>
      <c r="D18" s="3">
        <v>21500</v>
      </c>
      <c r="E18" s="6"/>
      <c r="F18" s="3" t="s">
        <v>22</v>
      </c>
      <c r="G18" s="3"/>
      <c r="H18" s="3"/>
    </row>
    <row r="19" spans="1:8" ht="18.75" x14ac:dyDescent="0.3">
      <c r="A19" s="3" t="s">
        <v>30</v>
      </c>
      <c r="B19" s="3" t="s">
        <v>36</v>
      </c>
      <c r="C19" s="3">
        <v>36300</v>
      </c>
      <c r="D19" s="3">
        <v>37000</v>
      </c>
      <c r="E19" s="6"/>
      <c r="F19" s="3" t="s">
        <v>23</v>
      </c>
      <c r="G19" s="3"/>
      <c r="H19" s="3"/>
    </row>
    <row r="20" spans="1:8" ht="18.75" x14ac:dyDescent="0.3">
      <c r="A20" s="3" t="s">
        <v>31</v>
      </c>
      <c r="B20" s="3" t="s">
        <v>37</v>
      </c>
      <c r="C20" s="3">
        <v>20000</v>
      </c>
      <c r="D20" s="3">
        <v>22000</v>
      </c>
      <c r="E20" s="6"/>
      <c r="F20" s="3" t="s">
        <v>24</v>
      </c>
      <c r="G20" s="3"/>
      <c r="H20" s="3"/>
    </row>
    <row r="21" spans="1:8" ht="18.75" x14ac:dyDescent="0.3">
      <c r="A21" s="3" t="s">
        <v>32</v>
      </c>
      <c r="B21" s="3" t="s">
        <v>38</v>
      </c>
      <c r="C21" s="3">
        <v>21500</v>
      </c>
      <c r="D21" s="3">
        <v>23000</v>
      </c>
      <c r="E21" s="6"/>
      <c r="F21" s="6"/>
      <c r="G21" s="6"/>
      <c r="H21" s="6"/>
    </row>
    <row r="22" spans="1:8" ht="18.75" x14ac:dyDescent="0.3">
      <c r="A22" s="3" t="s">
        <v>33</v>
      </c>
      <c r="B22" s="3" t="s">
        <v>39</v>
      </c>
      <c r="C22" s="3">
        <v>34000</v>
      </c>
      <c r="D22" s="3">
        <v>35000</v>
      </c>
      <c r="E22" s="6"/>
      <c r="F22" s="6"/>
      <c r="G22" s="6"/>
      <c r="H22" s="6"/>
    </row>
    <row r="23" spans="1:8" ht="18.75" x14ac:dyDescent="0.3">
      <c r="A23" s="3" t="s">
        <v>34</v>
      </c>
      <c r="B23" s="3" t="s">
        <v>40</v>
      </c>
      <c r="C23" s="3">
        <v>20000</v>
      </c>
      <c r="D23" s="3">
        <v>21000</v>
      </c>
      <c r="E23" s="6"/>
      <c r="F23" s="6"/>
      <c r="G23" s="6"/>
      <c r="H23" s="6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</sheetData>
  <sortState ref="A3:I11">
    <sortCondition descending="1" ref="C3:C11"/>
  </sortState>
  <mergeCells count="5">
    <mergeCell ref="A1:G1"/>
    <mergeCell ref="F16:H16"/>
    <mergeCell ref="A16:A17"/>
    <mergeCell ref="B16:B17"/>
    <mergeCell ref="C16:D1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2" zoomScaleNormal="100" workbookViewId="0">
      <selection activeCell="B18" sqref="B18:C18"/>
    </sheetView>
  </sheetViews>
  <sheetFormatPr defaultRowHeight="18.75" x14ac:dyDescent="0.3"/>
  <cols>
    <col min="1" max="1" width="9.140625" style="6"/>
    <col min="2" max="2" width="14.140625" style="6" customWidth="1"/>
    <col min="3" max="3" width="63.140625" style="6" bestFit="1" customWidth="1"/>
    <col min="4" max="4" width="96.28515625" style="6" bestFit="1" customWidth="1"/>
    <col min="5" max="16384" width="9.140625" style="6"/>
  </cols>
  <sheetData>
    <row r="1" spans="1:4" x14ac:dyDescent="0.3">
      <c r="A1" s="36" t="s">
        <v>125</v>
      </c>
      <c r="B1" s="36"/>
      <c r="C1" s="36"/>
      <c r="D1" s="36"/>
    </row>
    <row r="2" spans="1:4" s="16" customFormat="1" x14ac:dyDescent="0.3">
      <c r="A2" s="15" t="s">
        <v>126</v>
      </c>
      <c r="B2" s="15" t="s">
        <v>127</v>
      </c>
      <c r="C2" s="15" t="s">
        <v>128</v>
      </c>
      <c r="D2" s="15" t="s">
        <v>129</v>
      </c>
    </row>
    <row r="3" spans="1:4" x14ac:dyDescent="0.3">
      <c r="A3" s="37" t="s">
        <v>130</v>
      </c>
      <c r="B3" s="38"/>
      <c r="C3" s="38"/>
      <c r="D3" s="39"/>
    </row>
    <row r="4" spans="1:4" x14ac:dyDescent="0.3">
      <c r="A4" s="10">
        <v>1</v>
      </c>
      <c r="B4" s="10" t="s">
        <v>131</v>
      </c>
      <c r="C4" s="10" t="s">
        <v>132</v>
      </c>
      <c r="D4" s="10" t="str">
        <f>"=LEFT(chuỗi gốc, số ký tự lấy)"</f>
        <v>=LEFT(chuỗi gốc, số ký tự lấy)</v>
      </c>
    </row>
    <row r="5" spans="1:4" x14ac:dyDescent="0.3">
      <c r="A5" s="9">
        <v>2</v>
      </c>
      <c r="B5" s="11" t="s">
        <v>133</v>
      </c>
      <c r="C5" s="11" t="s">
        <v>134</v>
      </c>
      <c r="D5" s="11" t="str">
        <f>"=RIGHT(chuỗi gốc, số ký tự lấy)"</f>
        <v>=RIGHT(chuỗi gốc, số ký tự lấy)</v>
      </c>
    </row>
    <row r="6" spans="1:4" x14ac:dyDescent="0.3">
      <c r="A6" s="10">
        <v>3</v>
      </c>
      <c r="B6" s="10" t="s">
        <v>135</v>
      </c>
      <c r="C6" s="10" t="s">
        <v>194</v>
      </c>
      <c r="D6" s="10" t="str">
        <f>"=MID(chuỗi gốc,vị trí bắt đầu lấy, số ký tự lấy)"</f>
        <v>=MID(chuỗi gốc,vị trí bắt đầu lấy, số ký tự lấy)</v>
      </c>
    </row>
    <row r="7" spans="1:4" x14ac:dyDescent="0.3">
      <c r="A7" s="9">
        <v>4</v>
      </c>
      <c r="B7" s="11" t="s">
        <v>136</v>
      </c>
      <c r="C7" s="11" t="s">
        <v>137</v>
      </c>
      <c r="D7" s="11" t="str">
        <f>"=UPPER(chuỗi gốc)"</f>
        <v>=UPPER(chuỗi gốc)</v>
      </c>
    </row>
    <row r="8" spans="1:4" x14ac:dyDescent="0.3">
      <c r="A8" s="10">
        <v>5</v>
      </c>
      <c r="B8" s="10" t="s">
        <v>138</v>
      </c>
      <c r="C8" s="10" t="s">
        <v>139</v>
      </c>
      <c r="D8" s="10" t="str">
        <f>"=LOWER(chuỗi gốc)"</f>
        <v>=LOWER(chuỗi gốc)</v>
      </c>
    </row>
    <row r="9" spans="1:4" x14ac:dyDescent="0.3">
      <c r="A9" s="9">
        <v>6</v>
      </c>
      <c r="B9" s="9" t="s">
        <v>140</v>
      </c>
      <c r="C9" s="9" t="s">
        <v>141</v>
      </c>
      <c r="D9" s="9" t="str">
        <f>"=LEN(chuỗi gốc)"</f>
        <v>=LEN(chuỗi gốc)</v>
      </c>
    </row>
    <row r="10" spans="1:4" x14ac:dyDescent="0.3">
      <c r="A10" s="10">
        <v>7</v>
      </c>
      <c r="B10" s="10" t="s">
        <v>142</v>
      </c>
      <c r="C10" s="10" t="s">
        <v>143</v>
      </c>
      <c r="D10" s="10" t="str">
        <f>"=''chuỗi 1''&amp;''chuỗi 2''&amp;''chuỗi 3''&amp;….&amp;''chuỗi n''"</f>
        <v>=''chuỗi 1''&amp;''chuỗi 2''&amp;''chuỗi 3''&amp;….&amp;''chuỗi n''</v>
      </c>
    </row>
    <row r="11" spans="1:4" x14ac:dyDescent="0.3">
      <c r="A11" s="37" t="s">
        <v>144</v>
      </c>
      <c r="B11" s="38"/>
      <c r="C11" s="38"/>
      <c r="D11" s="39"/>
    </row>
    <row r="12" spans="1:4" x14ac:dyDescent="0.3">
      <c r="A12" s="9">
        <v>1</v>
      </c>
      <c r="B12" s="9" t="s">
        <v>145</v>
      </c>
      <c r="C12" s="9" t="s">
        <v>146</v>
      </c>
      <c r="D12" s="9"/>
    </row>
    <row r="13" spans="1:4" x14ac:dyDescent="0.3">
      <c r="A13" s="9">
        <v>2</v>
      </c>
      <c r="B13" s="9" t="s">
        <v>147</v>
      </c>
      <c r="C13" s="9" t="s">
        <v>148</v>
      </c>
      <c r="D13" s="9"/>
    </row>
    <row r="14" spans="1:4" x14ac:dyDescent="0.3">
      <c r="A14" s="9">
        <v>3</v>
      </c>
      <c r="B14" s="9" t="s">
        <v>149</v>
      </c>
      <c r="C14" s="9" t="s">
        <v>150</v>
      </c>
      <c r="D14" s="9"/>
    </row>
    <row r="15" spans="1:4" x14ac:dyDescent="0.3">
      <c r="A15" s="9">
        <v>4</v>
      </c>
      <c r="B15" s="9" t="s">
        <v>151</v>
      </c>
      <c r="C15" s="9" t="s">
        <v>152</v>
      </c>
      <c r="D15" s="9"/>
    </row>
    <row r="16" spans="1:4" x14ac:dyDescent="0.3">
      <c r="A16" s="10">
        <v>5</v>
      </c>
      <c r="B16" s="10" t="s">
        <v>153</v>
      </c>
      <c r="C16" s="10" t="s">
        <v>154</v>
      </c>
      <c r="D16" s="10" t="str">
        <f>"=MOD(số bị chia, số chia)"</f>
        <v>=MOD(số bị chia, số chia)</v>
      </c>
    </row>
    <row r="17" spans="1:4" x14ac:dyDescent="0.3">
      <c r="A17" s="9">
        <v>6</v>
      </c>
      <c r="B17" s="9" t="s">
        <v>155</v>
      </c>
      <c r="C17" s="9" t="s">
        <v>156</v>
      </c>
      <c r="D17" s="9" t="str">
        <f>"=Int(số thập phân)"</f>
        <v>=Int(số thập phân)</v>
      </c>
    </row>
    <row r="18" spans="1:4" x14ac:dyDescent="0.3">
      <c r="A18" s="10">
        <v>7</v>
      </c>
      <c r="B18" s="10" t="s">
        <v>157</v>
      </c>
      <c r="C18" s="10" t="s">
        <v>158</v>
      </c>
      <c r="D18" s="10" t="str">
        <f>"=round(số cần làm tròn, số chữ số làm tròn)"</f>
        <v>=round(số cần làm tròn, số chữ số làm tròn)</v>
      </c>
    </row>
    <row r="19" spans="1:4" x14ac:dyDescent="0.3">
      <c r="A19" s="9">
        <v>8</v>
      </c>
      <c r="B19" s="9" t="s">
        <v>159</v>
      </c>
      <c r="C19" s="9" t="s">
        <v>160</v>
      </c>
      <c r="D19" s="9" t="str">
        <f>"=SUM(So thu 1, so thu 2,…, So thu n)"</f>
        <v>=SUM(So thu 1, so thu 2,…, So thu n)</v>
      </c>
    </row>
    <row r="20" spans="1:4" x14ac:dyDescent="0.3">
      <c r="A20" s="9">
        <v>9</v>
      </c>
      <c r="B20" s="9" t="s">
        <v>161</v>
      </c>
      <c r="C20" s="9" t="s">
        <v>162</v>
      </c>
      <c r="D20" s="9" t="str">
        <f>"=AVERAGE(So thu 1, so thu 2,…, So thu n)"</f>
        <v>=AVERAGE(So thu 1, so thu 2,…, So thu n)</v>
      </c>
    </row>
    <row r="21" spans="1:4" x14ac:dyDescent="0.3">
      <c r="A21" s="37" t="s">
        <v>193</v>
      </c>
      <c r="B21" s="38"/>
      <c r="C21" s="38"/>
      <c r="D21" s="39"/>
    </row>
    <row r="22" spans="1:4" x14ac:dyDescent="0.3">
      <c r="A22" s="10">
        <v>1</v>
      </c>
      <c r="B22" s="10" t="s">
        <v>163</v>
      </c>
      <c r="C22" s="10" t="s">
        <v>164</v>
      </c>
      <c r="D22" s="10" t="str">
        <f>"=Vlookup(chuỗi đem dò, bảng dò, cột cần lấy, 0)"</f>
        <v>=Vlookup(chuỗi đem dò, bảng dò, cột cần lấy, 0)</v>
      </c>
    </row>
    <row r="23" spans="1:4" x14ac:dyDescent="0.3">
      <c r="A23" s="9">
        <v>2</v>
      </c>
      <c r="B23" s="9" t="s">
        <v>165</v>
      </c>
      <c r="C23" s="9" t="s">
        <v>166</v>
      </c>
      <c r="D23" s="9" t="str">
        <f>"=Hlookup(chuỗi đem dò, bảng dò, hàng cần lấy, 0)"</f>
        <v>=Hlookup(chuỗi đem dò, bảng dò, hàng cần lấy, 0)</v>
      </c>
    </row>
    <row r="24" spans="1:4" x14ac:dyDescent="0.3">
      <c r="A24" s="37" t="s">
        <v>167</v>
      </c>
      <c r="B24" s="38"/>
      <c r="C24" s="38"/>
      <c r="D24" s="39"/>
    </row>
    <row r="25" spans="1:4" x14ac:dyDescent="0.3">
      <c r="A25" s="9">
        <v>1</v>
      </c>
      <c r="B25" s="9" t="s">
        <v>168</v>
      </c>
      <c r="C25" s="9" t="s">
        <v>169</v>
      </c>
      <c r="D25" s="9" t="str">
        <f>"=IF(điều kiện, thực hiện khi điều kiện đúng, thực hiện khi điều kiện sai)"</f>
        <v>=IF(điều kiện, thực hiện khi điều kiện đúng, thực hiện khi điều kiện sai)</v>
      </c>
    </row>
    <row r="26" spans="1:4" x14ac:dyDescent="0.3">
      <c r="A26" s="10">
        <v>2</v>
      </c>
      <c r="B26" s="10" t="s">
        <v>170</v>
      </c>
      <c r="C26" s="10" t="s">
        <v>171</v>
      </c>
      <c r="D26" s="10" t="str">
        <f>"=And(điều kiện 1, điều kiện 2,…, điều kiện n)"</f>
        <v>=And(điều kiện 1, điều kiện 2,…, điều kiện n)</v>
      </c>
    </row>
    <row r="27" spans="1:4" x14ac:dyDescent="0.3">
      <c r="A27" s="9">
        <v>3</v>
      </c>
      <c r="B27" s="9" t="s">
        <v>172</v>
      </c>
      <c r="C27" s="9" t="s">
        <v>173</v>
      </c>
      <c r="D27" s="10" t="str">
        <f>"=Or(điều kiện 1, điều kiện 2,…, điều kiện n)"</f>
        <v>=Or(điều kiện 1, điều kiện 2,…, điều kiện n)</v>
      </c>
    </row>
    <row r="28" spans="1:4" x14ac:dyDescent="0.3">
      <c r="A28" s="37" t="s">
        <v>174</v>
      </c>
      <c r="B28" s="38"/>
      <c r="C28" s="38"/>
      <c r="D28" s="39"/>
    </row>
    <row r="29" spans="1:4" x14ac:dyDescent="0.3">
      <c r="A29" s="12">
        <v>1</v>
      </c>
      <c r="B29" s="12" t="s">
        <v>175</v>
      </c>
      <c r="C29" s="9" t="s">
        <v>160</v>
      </c>
      <c r="D29" s="9" t="str">
        <f>"=SUM(dữ liệu)"</f>
        <v>=SUM(dữ liệu)</v>
      </c>
    </row>
    <row r="30" spans="1:4" x14ac:dyDescent="0.3">
      <c r="A30" s="10">
        <v>2</v>
      </c>
      <c r="B30" s="10" t="s">
        <v>176</v>
      </c>
      <c r="C30" s="10" t="s">
        <v>177</v>
      </c>
      <c r="D30" s="10" t="str">
        <f>"=SUMIF(vùng chứa các giá trị theo điều kiện,điều kiện,vùng chứa giá trị cần tính tổng)"</f>
        <v>=SUMIF(vùng chứa các giá trị theo điều kiện,điều kiện,vùng chứa giá trị cần tính tổng)</v>
      </c>
    </row>
    <row r="31" spans="1:4" x14ac:dyDescent="0.3">
      <c r="A31" s="12">
        <v>3</v>
      </c>
      <c r="B31" s="12" t="s">
        <v>161</v>
      </c>
      <c r="C31" s="12" t="s">
        <v>178</v>
      </c>
      <c r="D31" s="9" t="str">
        <f>"=AVERAGE(dữ liệu)"</f>
        <v>=AVERAGE(dữ liệu)</v>
      </c>
    </row>
    <row r="32" spans="1:4" x14ac:dyDescent="0.3">
      <c r="A32" s="10">
        <v>4</v>
      </c>
      <c r="B32" s="10" t="s">
        <v>179</v>
      </c>
      <c r="C32" s="10" t="s">
        <v>180</v>
      </c>
      <c r="D32" s="10" t="str">
        <f>"=COUNT(dữ liệu)"</f>
        <v>=COUNT(dữ liệu)</v>
      </c>
    </row>
    <row r="33" spans="1:6" x14ac:dyDescent="0.3">
      <c r="A33" s="12">
        <v>5</v>
      </c>
      <c r="B33" s="12" t="s">
        <v>181</v>
      </c>
      <c r="C33" s="12" t="s">
        <v>182</v>
      </c>
      <c r="D33" s="9" t="str">
        <f>"=COUNTA(dữ liệu)"</f>
        <v>=COUNTA(dữ liệu)</v>
      </c>
    </row>
    <row r="34" spans="1:6" x14ac:dyDescent="0.3">
      <c r="A34" s="10">
        <v>6</v>
      </c>
      <c r="B34" s="10" t="s">
        <v>183</v>
      </c>
      <c r="C34" s="10" t="s">
        <v>184</v>
      </c>
      <c r="D34" s="10" t="str">
        <f>"=COUNTBLANK(dữ liệu)"</f>
        <v>=COUNTBLANK(dữ liệu)</v>
      </c>
    </row>
    <row r="35" spans="1:6" x14ac:dyDescent="0.3">
      <c r="A35" s="12">
        <v>7</v>
      </c>
      <c r="B35" s="12" t="s">
        <v>185</v>
      </c>
      <c r="C35" s="12" t="s">
        <v>186</v>
      </c>
      <c r="D35" s="9" t="str">
        <f>"=COUNTIF(vùng chứa các giá trị cần đếm,điều kiện)"</f>
        <v>=COUNTIF(vùng chứa các giá trị cần đếm,điều kiện)</v>
      </c>
    </row>
    <row r="36" spans="1:6" x14ac:dyDescent="0.3">
      <c r="A36" s="10">
        <v>8</v>
      </c>
      <c r="B36" s="10" t="s">
        <v>187</v>
      </c>
      <c r="C36" s="10" t="s">
        <v>188</v>
      </c>
      <c r="D36" s="10" t="str">
        <f>"=DCOUNT(vùng dữ liệu,cột giá trị,vùng tiêu chuẩn)"</f>
        <v>=DCOUNT(vùng dữ liệu,cột giá trị,vùng tiêu chuẩn)</v>
      </c>
    </row>
    <row r="39" spans="1:6" x14ac:dyDescent="0.3">
      <c r="B39" s="13" t="s">
        <v>189</v>
      </c>
      <c r="C39" s="14"/>
      <c r="D39" s="14"/>
      <c r="E39" s="14" t="str">
        <f t="shared" ref="E39:E44" si="0">RIGHT(B39,3)</f>
        <v>133</v>
      </c>
      <c r="F39" s="14" t="str">
        <f t="shared" ref="F39:F44" si="1">IF(RIGHT(B39,1)&gt;"2","TRUE","FALSE")</f>
        <v>TRUE</v>
      </c>
    </row>
    <row r="40" spans="1:6" x14ac:dyDescent="0.3">
      <c r="B40" s="13" t="s">
        <v>190</v>
      </c>
      <c r="C40" s="14"/>
      <c r="D40" s="14"/>
      <c r="E40" s="14" t="str">
        <f t="shared" si="0"/>
        <v>341</v>
      </c>
      <c r="F40" s="14" t="str">
        <f t="shared" si="1"/>
        <v>FALSE</v>
      </c>
    </row>
    <row r="41" spans="1:6" x14ac:dyDescent="0.3">
      <c r="B41" s="13" t="s">
        <v>195</v>
      </c>
      <c r="C41" s="14"/>
      <c r="D41" s="14"/>
      <c r="E41" s="14" t="str">
        <f t="shared" si="0"/>
        <v>341</v>
      </c>
      <c r="F41" s="14" t="str">
        <f t="shared" si="1"/>
        <v>FALSE</v>
      </c>
    </row>
    <row r="42" spans="1:6" x14ac:dyDescent="0.3">
      <c r="B42" s="13" t="s">
        <v>191</v>
      </c>
      <c r="C42" s="14"/>
      <c r="D42" s="14"/>
      <c r="E42" s="14" t="str">
        <f t="shared" si="0"/>
        <v>323</v>
      </c>
      <c r="F42" s="14" t="str">
        <f t="shared" si="1"/>
        <v>TRUE</v>
      </c>
    </row>
    <row r="43" spans="1:6" x14ac:dyDescent="0.3">
      <c r="B43" s="13" t="s">
        <v>192</v>
      </c>
      <c r="C43" s="14"/>
      <c r="D43" s="14"/>
      <c r="E43" s="14" t="str">
        <f t="shared" si="0"/>
        <v>443</v>
      </c>
      <c r="F43" s="14" t="str">
        <f t="shared" si="1"/>
        <v>TRUE</v>
      </c>
    </row>
    <row r="44" spans="1:6" x14ac:dyDescent="0.3">
      <c r="B44" s="13" t="s">
        <v>196</v>
      </c>
      <c r="C44" s="14"/>
      <c r="D44" s="14"/>
      <c r="E44" s="14" t="str">
        <f t="shared" si="0"/>
        <v>422</v>
      </c>
      <c r="F44" s="14" t="str">
        <f t="shared" si="1"/>
        <v>FALSE</v>
      </c>
    </row>
  </sheetData>
  <mergeCells count="6">
    <mergeCell ref="A1:D1"/>
    <mergeCell ref="A11:D11"/>
    <mergeCell ref="A3:D3"/>
    <mergeCell ref="A21:D21"/>
    <mergeCell ref="A28:D28"/>
    <mergeCell ref="A24:D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7" zoomScale="140" zoomScaleNormal="140" workbookViewId="0">
      <selection activeCell="E28" sqref="E28"/>
    </sheetView>
  </sheetViews>
  <sheetFormatPr defaultRowHeight="15" x14ac:dyDescent="0.25"/>
  <cols>
    <col min="3" max="3" width="12" bestFit="1" customWidth="1"/>
    <col min="5" max="5" width="12.7109375" customWidth="1"/>
    <col min="6" max="6" width="30" bestFit="1" customWidth="1"/>
    <col min="7" max="7" width="9.28515625" bestFit="1" customWidth="1"/>
    <col min="9" max="9" width="12" customWidth="1"/>
    <col min="10" max="10" width="14" customWidth="1"/>
  </cols>
  <sheetData>
    <row r="1" spans="1:13" x14ac:dyDescent="0.25">
      <c r="B1" s="19"/>
      <c r="C1" s="19"/>
      <c r="D1" s="17"/>
      <c r="E1" s="17"/>
      <c r="F1" t="s">
        <v>215</v>
      </c>
    </row>
    <row r="2" spans="1:13" x14ac:dyDescent="0.25">
      <c r="B2" s="17"/>
      <c r="C2" s="17"/>
      <c r="D2" s="17"/>
      <c r="E2" s="17" t="str">
        <f>LEFT(F1,3)</f>
        <v>TIN</v>
      </c>
      <c r="F2" s="18"/>
    </row>
    <row r="3" spans="1:13" x14ac:dyDescent="0.25">
      <c r="B3" s="17"/>
      <c r="C3" s="17"/>
      <c r="D3" s="18"/>
      <c r="E3" s="18" t="str">
        <f>RIGHT(F1,4)</f>
        <v>2019</v>
      </c>
      <c r="F3" s="18"/>
      <c r="L3" t="s">
        <v>216</v>
      </c>
    </row>
    <row r="4" spans="1:13" x14ac:dyDescent="0.25">
      <c r="B4" s="17"/>
      <c r="C4" s="17"/>
      <c r="D4" s="17"/>
      <c r="E4" s="17" t="str">
        <f>MID(F1,4,3)</f>
        <v>HOC</v>
      </c>
      <c r="F4" s="17"/>
      <c r="I4" s="23"/>
      <c r="M4">
        <v>1</v>
      </c>
    </row>
    <row r="5" spans="1:13" x14ac:dyDescent="0.25">
      <c r="B5" s="17"/>
      <c r="C5" s="17"/>
      <c r="D5" s="17"/>
      <c r="E5" s="17" t="str">
        <f>E2&amp;" "&amp;E4</f>
        <v>TIN HOC</v>
      </c>
      <c r="F5" s="17"/>
      <c r="G5" t="str">
        <f>UPPER("a")</f>
        <v>A</v>
      </c>
      <c r="I5" s="24"/>
      <c r="M5" t="str">
        <f>IF(M3=M4, "Tui chết liền", "Tui sống")</f>
        <v>Tui sống</v>
      </c>
    </row>
    <row r="6" spans="1:13" x14ac:dyDescent="0.25">
      <c r="B6" s="17"/>
      <c r="C6" s="17"/>
      <c r="D6" s="17"/>
      <c r="E6" s="17">
        <f>VALUE(E3)</f>
        <v>2019</v>
      </c>
      <c r="F6" s="17"/>
      <c r="G6" t="str">
        <f>LOWER("ABV")</f>
        <v>abv</v>
      </c>
    </row>
    <row r="7" spans="1:13" x14ac:dyDescent="0.25">
      <c r="B7" s="17"/>
      <c r="C7" s="17"/>
      <c r="D7" s="17"/>
      <c r="E7" s="17">
        <f>1+E6</f>
        <v>2020</v>
      </c>
      <c r="F7" s="17"/>
      <c r="G7">
        <f>LEN("ABCd")</f>
        <v>4</v>
      </c>
      <c r="J7" s="25"/>
    </row>
    <row r="8" spans="1:13" x14ac:dyDescent="0.25">
      <c r="A8" s="17"/>
      <c r="B8" s="17"/>
      <c r="C8" s="17"/>
      <c r="D8" s="17"/>
      <c r="E8" s="17">
        <f>1-E7</f>
        <v>-2019</v>
      </c>
      <c r="F8" s="17"/>
      <c r="G8" t="s">
        <v>145</v>
      </c>
    </row>
    <row r="9" spans="1:13" x14ac:dyDescent="0.25">
      <c r="A9" s="17"/>
      <c r="B9" s="17"/>
      <c r="C9" s="17"/>
      <c r="D9" s="17"/>
      <c r="E9" s="17">
        <f>1*E7</f>
        <v>2020</v>
      </c>
      <c r="F9" s="17"/>
      <c r="G9" t="s">
        <v>147</v>
      </c>
      <c r="J9" s="28">
        <v>10005500</v>
      </c>
    </row>
    <row r="10" spans="1:13" x14ac:dyDescent="0.25">
      <c r="A10" s="17"/>
      <c r="B10" s="17"/>
      <c r="C10" s="17"/>
      <c r="D10" s="17"/>
      <c r="E10" s="26">
        <f>10/3</f>
        <v>3.3333333333333335</v>
      </c>
      <c r="F10" s="17"/>
      <c r="G10" t="s">
        <v>149</v>
      </c>
      <c r="J10" s="28">
        <f>ROUND(J9,-3)</f>
        <v>10006000</v>
      </c>
    </row>
    <row r="11" spans="1:13" x14ac:dyDescent="0.25">
      <c r="A11" s="17"/>
      <c r="B11" s="17"/>
      <c r="C11" s="17"/>
      <c r="D11" s="17"/>
      <c r="E11" s="17">
        <f>MOD(5,2)</f>
        <v>1</v>
      </c>
      <c r="F11" s="17"/>
      <c r="G11" t="s">
        <v>151</v>
      </c>
      <c r="I11" s="27" t="str">
        <f>"10/2"</f>
        <v>10/2</v>
      </c>
    </row>
    <row r="12" spans="1:13" x14ac:dyDescent="0.25">
      <c r="A12" s="17"/>
      <c r="B12" s="17"/>
      <c r="C12" s="17"/>
      <c r="D12" s="17"/>
      <c r="E12" s="17">
        <f>INT(5/2)</f>
        <v>2</v>
      </c>
      <c r="F12" s="17"/>
      <c r="J12" t="s">
        <v>217</v>
      </c>
    </row>
    <row r="13" spans="1:13" x14ac:dyDescent="0.25">
      <c r="A13" s="17"/>
      <c r="B13" s="17"/>
      <c r="C13" s="17"/>
      <c r="D13" s="17"/>
      <c r="E13" s="17"/>
      <c r="F13" s="17"/>
      <c r="J13" t="s">
        <v>218</v>
      </c>
    </row>
    <row r="14" spans="1:13" x14ac:dyDescent="0.25">
      <c r="A14" s="17"/>
      <c r="B14" s="17"/>
      <c r="C14" s="17"/>
      <c r="D14" s="17"/>
      <c r="E14" s="17"/>
      <c r="F14" s="17"/>
      <c r="G14">
        <v>9.75</v>
      </c>
      <c r="H14">
        <f>INT(G14)</f>
        <v>9</v>
      </c>
    </row>
    <row r="15" spans="1:13" x14ac:dyDescent="0.25">
      <c r="A15" s="17"/>
      <c r="B15" s="17"/>
      <c r="C15" s="17"/>
      <c r="D15" s="17"/>
      <c r="E15" s="17"/>
      <c r="F15" s="17"/>
      <c r="H15">
        <f>ROUND(G14,1)</f>
        <v>9.8000000000000007</v>
      </c>
      <c r="I15">
        <f>MOD(11,2)</f>
        <v>1</v>
      </c>
    </row>
    <row r="17" spans="2:10" x14ac:dyDescent="0.25">
      <c r="C17" s="17"/>
      <c r="E17" s="22" t="s">
        <v>206</v>
      </c>
    </row>
    <row r="18" spans="2:10" x14ac:dyDescent="0.25">
      <c r="B18" s="17"/>
      <c r="C18" s="17"/>
      <c r="D18" s="17"/>
      <c r="E18" s="22" t="s">
        <v>208</v>
      </c>
      <c r="F18" s="17"/>
      <c r="G18" s="17"/>
      <c r="H18" s="17"/>
      <c r="I18" s="17"/>
    </row>
    <row r="19" spans="2:10" x14ac:dyDescent="0.25">
      <c r="E19" s="22" t="s">
        <v>207</v>
      </c>
    </row>
    <row r="20" spans="2:10" x14ac:dyDescent="0.25">
      <c r="B20" s="17" t="s">
        <v>197</v>
      </c>
      <c r="C20" s="17"/>
      <c r="D20" s="17"/>
      <c r="E20" s="17"/>
      <c r="F20" s="17"/>
      <c r="G20" s="17"/>
      <c r="H20" s="17"/>
      <c r="I20" s="17"/>
    </row>
    <row r="21" spans="2:10" x14ac:dyDescent="0.25">
      <c r="B21" s="20" t="s">
        <v>3</v>
      </c>
      <c r="C21" s="20" t="s">
        <v>46</v>
      </c>
      <c r="D21" s="20" t="s">
        <v>95</v>
      </c>
      <c r="E21" s="20" t="s">
        <v>4</v>
      </c>
      <c r="F21" s="21" t="s">
        <v>205</v>
      </c>
      <c r="G21" s="20" t="s">
        <v>214</v>
      </c>
      <c r="I21" s="17"/>
    </row>
    <row r="22" spans="2:10" x14ac:dyDescent="0.25">
      <c r="B22" s="20" t="s">
        <v>198</v>
      </c>
      <c r="C22" s="29"/>
      <c r="D22" s="29"/>
      <c r="E22" s="20">
        <v>1</v>
      </c>
      <c r="F22" s="20" t="s">
        <v>209</v>
      </c>
      <c r="G22" s="20"/>
      <c r="I22" s="17"/>
    </row>
    <row r="23" spans="2:10" x14ac:dyDescent="0.25">
      <c r="B23" s="20" t="s">
        <v>198</v>
      </c>
      <c r="C23" s="29"/>
      <c r="D23" s="29"/>
      <c r="E23" s="20">
        <v>2</v>
      </c>
      <c r="F23" s="20" t="s">
        <v>210</v>
      </c>
      <c r="G23" s="20"/>
      <c r="I23" s="17"/>
      <c r="J23" s="17"/>
    </row>
    <row r="24" spans="2:10" x14ac:dyDescent="0.25">
      <c r="B24" s="20" t="s">
        <v>201</v>
      </c>
      <c r="C24" s="29"/>
      <c r="D24" s="29"/>
      <c r="E24" s="20">
        <v>3</v>
      </c>
      <c r="F24" s="20" t="s">
        <v>211</v>
      </c>
      <c r="G24" s="20"/>
      <c r="H24" s="17"/>
      <c r="I24" s="17"/>
      <c r="J24" s="17"/>
    </row>
    <row r="25" spans="2:10" x14ac:dyDescent="0.25">
      <c r="B25" s="20" t="s">
        <v>202</v>
      </c>
      <c r="C25" s="29"/>
      <c r="D25" s="29"/>
      <c r="E25" s="20">
        <v>4</v>
      </c>
      <c r="F25" s="20"/>
      <c r="G25" s="20"/>
      <c r="H25" s="17"/>
      <c r="I25" s="17"/>
      <c r="J25" s="17"/>
    </row>
    <row r="26" spans="2:10" x14ac:dyDescent="0.25">
      <c r="C26" s="17"/>
      <c r="D26" s="17"/>
      <c r="E26" s="17"/>
      <c r="F26" s="17"/>
      <c r="J26" s="17"/>
    </row>
    <row r="27" spans="2:10" x14ac:dyDescent="0.25">
      <c r="J27" s="17"/>
    </row>
    <row r="28" spans="2:10" x14ac:dyDescent="0.25">
      <c r="B28" s="17" t="s">
        <v>1</v>
      </c>
      <c r="C28" s="17"/>
      <c r="D28" s="17"/>
      <c r="E28" s="17"/>
      <c r="F28" s="17" t="s">
        <v>0</v>
      </c>
      <c r="G28" s="17"/>
      <c r="H28" s="17"/>
      <c r="I28" s="17"/>
      <c r="J28" s="17"/>
    </row>
    <row r="29" spans="2:10" x14ac:dyDescent="0.25">
      <c r="B29" s="20" t="s">
        <v>3</v>
      </c>
      <c r="C29" s="20" t="s">
        <v>46</v>
      </c>
      <c r="D29" s="20" t="s">
        <v>95</v>
      </c>
      <c r="E29" s="17"/>
      <c r="F29" s="20" t="s">
        <v>3</v>
      </c>
      <c r="G29" s="21" t="s">
        <v>198</v>
      </c>
      <c r="H29" s="21" t="s">
        <v>201</v>
      </c>
      <c r="I29" s="21" t="s">
        <v>202</v>
      </c>
    </row>
    <row r="30" spans="2:10" x14ac:dyDescent="0.25">
      <c r="B30" s="20" t="s">
        <v>198</v>
      </c>
      <c r="C30" s="20" t="s">
        <v>199</v>
      </c>
      <c r="D30" s="20">
        <v>10000</v>
      </c>
      <c r="E30" s="17"/>
      <c r="F30" s="20" t="s">
        <v>46</v>
      </c>
      <c r="G30" s="21" t="s">
        <v>199</v>
      </c>
      <c r="H30" s="20" t="s">
        <v>203</v>
      </c>
      <c r="I30" s="20" t="s">
        <v>204</v>
      </c>
    </row>
    <row r="31" spans="2:10" x14ac:dyDescent="0.25">
      <c r="B31" s="20" t="s">
        <v>201</v>
      </c>
      <c r="C31" s="20" t="s">
        <v>203</v>
      </c>
      <c r="D31" s="20">
        <v>20000</v>
      </c>
      <c r="E31" s="17"/>
      <c r="F31" s="20" t="s">
        <v>95</v>
      </c>
      <c r="G31" s="20">
        <v>10000</v>
      </c>
      <c r="H31" s="20">
        <v>20000</v>
      </c>
      <c r="I31" s="20">
        <v>30000</v>
      </c>
    </row>
    <row r="32" spans="2:10" x14ac:dyDescent="0.25">
      <c r="B32" s="20" t="s">
        <v>202</v>
      </c>
      <c r="C32" s="20" t="s">
        <v>204</v>
      </c>
      <c r="D32" s="20">
        <v>30000</v>
      </c>
      <c r="E32" s="17"/>
      <c r="F32" s="17"/>
      <c r="G32" s="17"/>
      <c r="H32" s="17"/>
      <c r="I32" s="17"/>
    </row>
    <row r="34" spans="2:4" x14ac:dyDescent="0.25">
      <c r="B34" t="s">
        <v>212</v>
      </c>
    </row>
    <row r="35" spans="2:4" x14ac:dyDescent="0.25">
      <c r="B35" s="20" t="s">
        <v>46</v>
      </c>
      <c r="C35" s="20" t="s">
        <v>213</v>
      </c>
      <c r="D35" s="20" t="s">
        <v>214</v>
      </c>
    </row>
    <row r="36" spans="2:4" x14ac:dyDescent="0.25">
      <c r="B36" s="20" t="s">
        <v>199</v>
      </c>
      <c r="C36" s="20">
        <f>COUNTIF($C$22:$C$25,B36)</f>
        <v>0</v>
      </c>
      <c r="D36" s="20">
        <f>SUMIF($C$22:$C$25,B36,$G$22:$G$25)</f>
        <v>0</v>
      </c>
    </row>
    <row r="37" spans="2:4" x14ac:dyDescent="0.25">
      <c r="B37" s="20" t="s">
        <v>203</v>
      </c>
      <c r="C37" s="20" t="s">
        <v>200</v>
      </c>
      <c r="D37" s="20" t="s">
        <v>200</v>
      </c>
    </row>
    <row r="38" spans="2:4" x14ac:dyDescent="0.25">
      <c r="B38" s="20" t="s">
        <v>204</v>
      </c>
      <c r="C38" s="20" t="s">
        <v>200</v>
      </c>
      <c r="D38" s="20" t="s">
        <v>200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G24" sqref="G24"/>
    </sheetView>
  </sheetViews>
  <sheetFormatPr defaultRowHeight="15" x14ac:dyDescent="0.25"/>
  <cols>
    <col min="1" max="1" width="13" customWidth="1"/>
    <col min="2" max="2" width="16.7109375" customWidth="1"/>
    <col min="3" max="3" width="11.7109375" bestFit="1" customWidth="1"/>
    <col min="4" max="4" width="23.42578125" customWidth="1"/>
    <col min="5" max="5" width="19.42578125" bestFit="1" customWidth="1"/>
    <col min="6" max="6" width="13.7109375" bestFit="1" customWidth="1"/>
    <col min="7" max="7" width="21.85546875" bestFit="1" customWidth="1"/>
    <col min="8" max="8" width="18.5703125" bestFit="1" customWidth="1"/>
    <col min="9" max="9" width="19.28515625" customWidth="1"/>
    <col min="10" max="10" width="13.7109375" bestFit="1" customWidth="1"/>
  </cols>
  <sheetData>
    <row r="1" spans="1:10" x14ac:dyDescent="0.25">
      <c r="A1" t="s">
        <v>44</v>
      </c>
    </row>
    <row r="2" spans="1:10" x14ac:dyDescent="0.25">
      <c r="A2" s="20" t="s">
        <v>86</v>
      </c>
      <c r="B2" s="20" t="s">
        <v>45</v>
      </c>
      <c r="C2" s="20" t="s">
        <v>3</v>
      </c>
      <c r="D2" s="20" t="s">
        <v>81</v>
      </c>
      <c r="E2" s="20" t="s">
        <v>82</v>
      </c>
      <c r="F2" s="20" t="s">
        <v>83</v>
      </c>
      <c r="G2" s="20" t="s">
        <v>84</v>
      </c>
      <c r="H2" s="20" t="s">
        <v>85</v>
      </c>
      <c r="I2" s="20" t="s">
        <v>47</v>
      </c>
      <c r="J2" s="20" t="s">
        <v>48</v>
      </c>
    </row>
    <row r="3" spans="1:10" x14ac:dyDescent="0.25">
      <c r="A3" s="20" t="s">
        <v>49</v>
      </c>
      <c r="B3" s="20"/>
      <c r="C3" s="20" t="s">
        <v>50</v>
      </c>
      <c r="D3" s="20" t="str">
        <f>HLOOKUP(C3,$E$14:$I$16,2,0)</f>
        <v>Văn phòng phẩm</v>
      </c>
      <c r="E3" s="20">
        <v>10000000</v>
      </c>
      <c r="F3" s="20"/>
      <c r="G3" s="20">
        <v>41640</v>
      </c>
      <c r="H3" s="20">
        <v>41640</v>
      </c>
      <c r="I3" s="20"/>
      <c r="J3" s="20"/>
    </row>
    <row r="4" spans="1:10" x14ac:dyDescent="0.25">
      <c r="A4" s="20" t="s">
        <v>51</v>
      </c>
      <c r="B4" s="20"/>
      <c r="C4" s="20" t="s">
        <v>52</v>
      </c>
      <c r="D4" s="20" t="str">
        <f t="shared" ref="D4:D10" si="0">HLOOKUP(C4,$E$14:$I$16,2,0)</f>
        <v>Quần Áo</v>
      </c>
      <c r="E4" s="20">
        <v>12000000</v>
      </c>
      <c r="F4" s="20"/>
      <c r="G4" s="20">
        <v>41654</v>
      </c>
      <c r="H4" s="20">
        <v>41658</v>
      </c>
      <c r="I4" s="20"/>
      <c r="J4" s="20"/>
    </row>
    <row r="5" spans="1:10" x14ac:dyDescent="0.25">
      <c r="A5" s="20" t="s">
        <v>53</v>
      </c>
      <c r="B5" s="20"/>
      <c r="C5" s="20" t="s">
        <v>54</v>
      </c>
      <c r="D5" s="20" t="str">
        <f t="shared" si="0"/>
        <v>Thực phẩm</v>
      </c>
      <c r="E5" s="20">
        <v>11500000</v>
      </c>
      <c r="F5" s="20"/>
      <c r="G5" s="20">
        <v>41652</v>
      </c>
      <c r="H5" s="20">
        <v>41654</v>
      </c>
      <c r="I5" s="20"/>
      <c r="J5" s="20"/>
    </row>
    <row r="6" spans="1:10" x14ac:dyDescent="0.25">
      <c r="A6" s="20" t="s">
        <v>55</v>
      </c>
      <c r="B6" s="20"/>
      <c r="C6" s="20" t="s">
        <v>56</v>
      </c>
      <c r="D6" s="20" t="str">
        <f t="shared" si="0"/>
        <v>Mỹ phẩm</v>
      </c>
      <c r="E6" s="20">
        <v>14000000</v>
      </c>
      <c r="F6" s="20"/>
      <c r="G6" s="20">
        <v>41659</v>
      </c>
      <c r="H6" s="20">
        <v>41664</v>
      </c>
      <c r="I6" s="20"/>
      <c r="J6" s="20"/>
    </row>
    <row r="7" spans="1:10" x14ac:dyDescent="0.25">
      <c r="A7" s="20" t="s">
        <v>57</v>
      </c>
      <c r="B7" s="20"/>
      <c r="C7" s="20" t="s">
        <v>58</v>
      </c>
      <c r="D7" s="20" t="str">
        <f t="shared" si="0"/>
        <v>Nước giải khát</v>
      </c>
      <c r="E7" s="20">
        <v>13500000</v>
      </c>
      <c r="F7" s="20"/>
      <c r="G7" s="20">
        <v>41659</v>
      </c>
      <c r="H7" s="20">
        <v>41668</v>
      </c>
      <c r="I7" s="20"/>
      <c r="J7" s="20"/>
    </row>
    <row r="8" spans="1:10" x14ac:dyDescent="0.25">
      <c r="A8" s="20" t="s">
        <v>59</v>
      </c>
      <c r="B8" s="20"/>
      <c r="C8" s="20" t="s">
        <v>52</v>
      </c>
      <c r="D8" s="20" t="str">
        <f t="shared" si="0"/>
        <v>Quần Áo</v>
      </c>
      <c r="E8" s="20">
        <v>17000000</v>
      </c>
      <c r="F8" s="20"/>
      <c r="G8" s="20">
        <v>41657</v>
      </c>
      <c r="H8" s="20">
        <v>41668</v>
      </c>
      <c r="I8" s="20"/>
      <c r="J8" s="20"/>
    </row>
    <row r="9" spans="1:10" x14ac:dyDescent="0.25">
      <c r="A9" s="20" t="s">
        <v>60</v>
      </c>
      <c r="B9" s="20"/>
      <c r="C9" s="20" t="s">
        <v>58</v>
      </c>
      <c r="D9" s="20" t="str">
        <f t="shared" si="0"/>
        <v>Nước giải khát</v>
      </c>
      <c r="E9" s="20">
        <v>15500000</v>
      </c>
      <c r="F9" s="20"/>
      <c r="G9" s="20">
        <v>41641</v>
      </c>
      <c r="H9" s="20">
        <v>41648</v>
      </c>
      <c r="I9" s="20"/>
      <c r="J9" s="20"/>
    </row>
    <row r="10" spans="1:10" x14ac:dyDescent="0.25">
      <c r="A10" s="20" t="s">
        <v>61</v>
      </c>
      <c r="B10" s="20"/>
      <c r="C10" s="20" t="s">
        <v>56</v>
      </c>
      <c r="D10" s="20" t="str">
        <f t="shared" si="0"/>
        <v>Mỹ phẩm</v>
      </c>
      <c r="E10" s="20">
        <v>20000000</v>
      </c>
      <c r="F10" s="20"/>
      <c r="G10" s="20">
        <v>41649</v>
      </c>
      <c r="H10" s="20">
        <v>41649</v>
      </c>
      <c r="I10" s="20"/>
      <c r="J10" s="20"/>
    </row>
    <row r="13" spans="1:10" x14ac:dyDescent="0.25">
      <c r="A13" t="s">
        <v>1</v>
      </c>
      <c r="D13" t="s">
        <v>0</v>
      </c>
    </row>
    <row r="14" spans="1:10" x14ac:dyDescent="0.25">
      <c r="A14" s="20" t="s">
        <v>63</v>
      </c>
      <c r="B14" s="20" t="s">
        <v>45</v>
      </c>
      <c r="D14" s="20" t="s">
        <v>3</v>
      </c>
      <c r="E14" s="20" t="s">
        <v>50</v>
      </c>
      <c r="F14" s="20" t="s">
        <v>52</v>
      </c>
      <c r="G14" s="20" t="s">
        <v>54</v>
      </c>
      <c r="H14" s="20" t="s">
        <v>58</v>
      </c>
      <c r="I14" s="20" t="s">
        <v>56</v>
      </c>
    </row>
    <row r="15" spans="1:10" x14ac:dyDescent="0.25">
      <c r="A15" s="20" t="s">
        <v>66</v>
      </c>
      <c r="B15" s="20" t="s">
        <v>67</v>
      </c>
      <c r="D15" s="20" t="s">
        <v>46</v>
      </c>
      <c r="E15" s="20" t="s">
        <v>68</v>
      </c>
      <c r="F15" s="20" t="s">
        <v>71</v>
      </c>
      <c r="G15" s="20" t="s">
        <v>74</v>
      </c>
      <c r="H15" s="20" t="s">
        <v>77</v>
      </c>
      <c r="I15" s="20" t="s">
        <v>80</v>
      </c>
    </row>
    <row r="16" spans="1:10" x14ac:dyDescent="0.25">
      <c r="A16" s="20" t="s">
        <v>69</v>
      </c>
      <c r="B16" s="20" t="s">
        <v>70</v>
      </c>
      <c r="D16" s="20" t="s">
        <v>64</v>
      </c>
      <c r="E16" s="20">
        <v>0.09</v>
      </c>
      <c r="F16" s="20">
        <v>0.08</v>
      </c>
      <c r="G16" s="20">
        <v>0.05</v>
      </c>
      <c r="H16" s="20">
        <v>0.03</v>
      </c>
      <c r="I16" s="20">
        <v>0.1</v>
      </c>
    </row>
    <row r="17" spans="1:5" x14ac:dyDescent="0.25">
      <c r="A17" s="20" t="s">
        <v>72</v>
      </c>
      <c r="B17" s="20" t="s">
        <v>73</v>
      </c>
    </row>
    <row r="18" spans="1:5" x14ac:dyDescent="0.25">
      <c r="A18" s="20" t="s">
        <v>75</v>
      </c>
      <c r="B18" s="20" t="s">
        <v>76</v>
      </c>
      <c r="D18" t="s">
        <v>62</v>
      </c>
    </row>
    <row r="19" spans="1:5" x14ac:dyDescent="0.25">
      <c r="A19" s="20" t="s">
        <v>78</v>
      </c>
      <c r="B19" s="20" t="s">
        <v>79</v>
      </c>
      <c r="D19" s="20" t="s">
        <v>45</v>
      </c>
      <c r="E19" s="20" t="s">
        <v>65</v>
      </c>
    </row>
    <row r="20" spans="1:5" x14ac:dyDescent="0.25">
      <c r="D20" s="20" t="s">
        <v>67</v>
      </c>
      <c r="E20" s="20"/>
    </row>
    <row r="21" spans="1:5" x14ac:dyDescent="0.25">
      <c r="D21" s="20" t="s">
        <v>70</v>
      </c>
      <c r="E21" s="20"/>
    </row>
    <row r="22" spans="1:5" x14ac:dyDescent="0.25">
      <c r="D22" s="20" t="s">
        <v>73</v>
      </c>
      <c r="E22" s="20"/>
    </row>
    <row r="23" spans="1:5" x14ac:dyDescent="0.25">
      <c r="D23" s="20" t="s">
        <v>76</v>
      </c>
      <c r="E23" s="20"/>
    </row>
    <row r="24" spans="1:5" x14ac:dyDescent="0.25">
      <c r="D24" s="20" t="s">
        <v>79</v>
      </c>
      <c r="E24" s="20"/>
    </row>
  </sheetData>
  <dataValidations count="1">
    <dataValidation type="whole" operator="greaterThanOrEqual" allowBlank="1" showInputMessage="1" showErrorMessage="1" errorTitle="thong bao" error="khong duoc nhap so am" sqref="E3:E10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14" sqref="E14"/>
    </sheetView>
  </sheetViews>
  <sheetFormatPr defaultRowHeight="15" x14ac:dyDescent="0.25"/>
  <cols>
    <col min="1" max="1" width="11.42578125" customWidth="1"/>
    <col min="2" max="2" width="15.5703125" bestFit="1" customWidth="1"/>
    <col min="3" max="4" width="13.7109375" bestFit="1" customWidth="1"/>
    <col min="5" max="5" width="15" customWidth="1"/>
    <col min="6" max="6" width="13.7109375" bestFit="1" customWidth="1"/>
    <col min="7" max="7" width="11.7109375" bestFit="1" customWidth="1"/>
    <col min="8" max="8" width="10.85546875" customWidth="1"/>
    <col min="9" max="9" width="15.140625" bestFit="1" customWidth="1"/>
    <col min="12" max="13" width="13.7109375" bestFit="1" customWidth="1"/>
  </cols>
  <sheetData>
    <row r="1" spans="1:9" x14ac:dyDescent="0.25">
      <c r="A1" t="s">
        <v>88</v>
      </c>
    </row>
    <row r="2" spans="1:9" x14ac:dyDescent="0.25">
      <c r="D2" t="s">
        <v>89</v>
      </c>
      <c r="E2">
        <v>21075</v>
      </c>
    </row>
    <row r="3" spans="1:9" x14ac:dyDescent="0.25">
      <c r="A3" s="20" t="s">
        <v>90</v>
      </c>
      <c r="B3" s="20" t="s">
        <v>91</v>
      </c>
      <c r="C3" s="20" t="s">
        <v>92</v>
      </c>
      <c r="D3" s="20" t="s">
        <v>93</v>
      </c>
      <c r="E3" s="20" t="s">
        <v>94</v>
      </c>
      <c r="F3" s="20" t="s">
        <v>4</v>
      </c>
      <c r="G3" s="20" t="s">
        <v>95</v>
      </c>
      <c r="H3" s="20" t="s">
        <v>96</v>
      </c>
      <c r="I3" s="20" t="s">
        <v>97</v>
      </c>
    </row>
    <row r="4" spans="1:9" x14ac:dyDescent="0.25">
      <c r="A4" s="20">
        <v>1</v>
      </c>
      <c r="B4" s="20" t="s">
        <v>98</v>
      </c>
      <c r="C4" s="20"/>
      <c r="D4" s="20">
        <v>43171</v>
      </c>
      <c r="E4" s="20"/>
      <c r="F4" s="20"/>
      <c r="G4" s="20"/>
      <c r="H4" s="20"/>
      <c r="I4" s="20"/>
    </row>
    <row r="5" spans="1:9" x14ac:dyDescent="0.25">
      <c r="A5" s="20">
        <v>2</v>
      </c>
      <c r="B5" s="20" t="s">
        <v>99</v>
      </c>
      <c r="C5" s="20"/>
      <c r="D5" s="20">
        <v>43173</v>
      </c>
      <c r="E5" s="20"/>
      <c r="F5" s="20"/>
      <c r="G5" s="20"/>
      <c r="H5" s="20"/>
      <c r="I5" s="20"/>
    </row>
    <row r="6" spans="1:9" x14ac:dyDescent="0.25">
      <c r="A6" s="20">
        <v>3</v>
      </c>
      <c r="B6" s="20" t="s">
        <v>100</v>
      </c>
      <c r="C6" s="20"/>
      <c r="D6" s="20">
        <v>43175</v>
      </c>
      <c r="E6" s="20"/>
      <c r="F6" s="20"/>
      <c r="G6" s="20"/>
      <c r="H6" s="20"/>
      <c r="I6" s="20"/>
    </row>
    <row r="7" spans="1:9" x14ac:dyDescent="0.25">
      <c r="A7" s="20">
        <v>4</v>
      </c>
      <c r="B7" s="20" t="s">
        <v>101</v>
      </c>
      <c r="C7" s="20"/>
      <c r="D7" s="20">
        <v>43191</v>
      </c>
      <c r="E7" s="20"/>
      <c r="F7" s="20"/>
      <c r="G7" s="20"/>
      <c r="H7" s="20"/>
      <c r="I7" s="20"/>
    </row>
    <row r="8" spans="1:9" x14ac:dyDescent="0.25">
      <c r="A8" s="20">
        <v>5</v>
      </c>
      <c r="B8" s="20" t="s">
        <v>102</v>
      </c>
      <c r="C8" s="20"/>
      <c r="D8" s="20">
        <v>43192</v>
      </c>
      <c r="E8" s="20"/>
      <c r="F8" s="20"/>
      <c r="G8" s="20"/>
      <c r="H8" s="20"/>
      <c r="I8" s="20"/>
    </row>
    <row r="9" spans="1:9" x14ac:dyDescent="0.25">
      <c r="A9" s="20">
        <v>6</v>
      </c>
      <c r="B9" s="20" t="s">
        <v>103</v>
      </c>
      <c r="C9" s="20"/>
      <c r="D9" s="20">
        <v>43198</v>
      </c>
      <c r="E9" s="20"/>
      <c r="F9" s="20"/>
      <c r="G9" s="20"/>
      <c r="H9" s="20"/>
      <c r="I9" s="20"/>
    </row>
    <row r="10" spans="1:9" x14ac:dyDescent="0.25">
      <c r="A10" s="20">
        <v>7</v>
      </c>
      <c r="B10" s="20" t="s">
        <v>104</v>
      </c>
      <c r="C10" s="20"/>
      <c r="D10" s="20">
        <v>43202</v>
      </c>
      <c r="E10" s="20"/>
      <c r="F10" s="20"/>
      <c r="G10" s="20"/>
      <c r="H10" s="20"/>
      <c r="I10" s="20"/>
    </row>
    <row r="11" spans="1:9" x14ac:dyDescent="0.25">
      <c r="A11" s="20">
        <v>8</v>
      </c>
      <c r="B11" s="20" t="s">
        <v>105</v>
      </c>
      <c r="C11" s="20"/>
      <c r="D11" s="20">
        <v>43219</v>
      </c>
      <c r="E11" s="20"/>
      <c r="F11" s="20"/>
      <c r="G11" s="20"/>
      <c r="H11" s="20"/>
      <c r="I11" s="20"/>
    </row>
    <row r="12" spans="1:9" x14ac:dyDescent="0.25">
      <c r="A12" s="20">
        <v>9</v>
      </c>
      <c r="B12" s="20" t="s">
        <v>106</v>
      </c>
      <c r="C12" s="20"/>
      <c r="D12" s="20">
        <v>43222</v>
      </c>
      <c r="E12" s="20"/>
      <c r="F12" s="20"/>
      <c r="G12" s="20"/>
      <c r="H12" s="20"/>
      <c r="I12" s="20"/>
    </row>
    <row r="13" spans="1:9" x14ac:dyDescent="0.25">
      <c r="A13" s="20">
        <v>10</v>
      </c>
      <c r="B13" s="20" t="s">
        <v>107</v>
      </c>
      <c r="C13" s="20"/>
      <c r="D13" s="20">
        <v>43235</v>
      </c>
      <c r="E13" s="20"/>
      <c r="F13" s="20"/>
      <c r="G13" s="20"/>
      <c r="H13" s="20"/>
      <c r="I13" s="20"/>
    </row>
    <row r="15" spans="1:9" x14ac:dyDescent="0.25">
      <c r="A15" t="s">
        <v>108</v>
      </c>
    </row>
    <row r="16" spans="1:9" x14ac:dyDescent="0.25">
      <c r="A16" s="20" t="s">
        <v>3</v>
      </c>
      <c r="B16" s="20" t="s">
        <v>92</v>
      </c>
      <c r="C16" s="20" t="s">
        <v>95</v>
      </c>
      <c r="D16" s="20"/>
    </row>
    <row r="17" spans="1:4" x14ac:dyDescent="0.25">
      <c r="A17" s="20"/>
      <c r="B17" s="20"/>
      <c r="C17" s="20" t="s">
        <v>109</v>
      </c>
      <c r="D17" s="20" t="s">
        <v>110</v>
      </c>
    </row>
    <row r="18" spans="1:4" x14ac:dyDescent="0.25">
      <c r="A18" s="20" t="s">
        <v>111</v>
      </c>
      <c r="B18" s="20" t="s">
        <v>112</v>
      </c>
      <c r="C18" s="20">
        <v>2620</v>
      </c>
      <c r="D18" s="20">
        <v>2350</v>
      </c>
    </row>
    <row r="19" spans="1:4" x14ac:dyDescent="0.25">
      <c r="A19" s="20" t="s">
        <v>113</v>
      </c>
      <c r="B19" s="20" t="s">
        <v>114</v>
      </c>
      <c r="C19" s="20">
        <v>3060</v>
      </c>
      <c r="D19" s="20">
        <v>2690</v>
      </c>
    </row>
    <row r="20" spans="1:4" x14ac:dyDescent="0.25">
      <c r="A20" s="20" t="s">
        <v>115</v>
      </c>
      <c r="B20" s="20" t="s">
        <v>116</v>
      </c>
      <c r="C20" s="20">
        <v>3770</v>
      </c>
      <c r="D20" s="20">
        <v>3290</v>
      </c>
    </row>
    <row r="21" spans="1:4" x14ac:dyDescent="0.25">
      <c r="A21" s="20" t="s">
        <v>117</v>
      </c>
      <c r="B21" s="20" t="s">
        <v>118</v>
      </c>
      <c r="C21" s="20">
        <v>3970</v>
      </c>
      <c r="D21" s="20">
        <v>3490</v>
      </c>
    </row>
    <row r="22" spans="1:4" x14ac:dyDescent="0.25">
      <c r="A22" s="20" t="s">
        <v>119</v>
      </c>
      <c r="B22" s="20" t="s">
        <v>120</v>
      </c>
      <c r="C22" s="20">
        <v>2810</v>
      </c>
      <c r="D22" s="20">
        <v>2490</v>
      </c>
    </row>
    <row r="23" spans="1:4" x14ac:dyDescent="0.25">
      <c r="A23" s="20" t="s">
        <v>121</v>
      </c>
      <c r="B23" s="20" t="s">
        <v>122</v>
      </c>
      <c r="C23" s="20">
        <v>3170</v>
      </c>
      <c r="D23" s="20">
        <v>2890</v>
      </c>
    </row>
    <row r="24" spans="1:4" x14ac:dyDescent="0.25">
      <c r="A24" s="20" t="s">
        <v>123</v>
      </c>
      <c r="B24" s="20" t="s">
        <v>124</v>
      </c>
      <c r="C24" s="20">
        <v>4580</v>
      </c>
      <c r="D24" s="20">
        <v>3890</v>
      </c>
    </row>
  </sheetData>
  <sortState ref="A4:I13">
    <sortCondition ref="A4:A13"/>
  </sortState>
  <dataConsolidate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J16" sqref="J16"/>
    </sheetView>
  </sheetViews>
  <sheetFormatPr defaultRowHeight="15" x14ac:dyDescent="0.25"/>
  <cols>
    <col min="1" max="1" width="13.7109375" bestFit="1" customWidth="1"/>
    <col min="2" max="2" width="19.7109375" customWidth="1"/>
    <col min="3" max="3" width="9.5703125" bestFit="1" customWidth="1"/>
    <col min="4" max="4" width="13.7109375" bestFit="1" customWidth="1"/>
    <col min="5" max="5" width="16" bestFit="1" customWidth="1"/>
    <col min="6" max="6" width="13.7109375" bestFit="1" customWidth="1"/>
    <col min="7" max="7" width="14.140625" customWidth="1"/>
    <col min="8" max="8" width="18.140625" bestFit="1" customWidth="1"/>
    <col min="9" max="9" width="15" bestFit="1" customWidth="1"/>
    <col min="11" max="11" width="11" bestFit="1" customWidth="1"/>
    <col min="12" max="12" width="14.42578125" bestFit="1" customWidth="1"/>
    <col min="14" max="14" width="9.42578125" bestFit="1" customWidth="1"/>
    <col min="15" max="15" width="15" bestFit="1" customWidth="1"/>
  </cols>
  <sheetData>
    <row r="1" spans="1:9" x14ac:dyDescent="0.25">
      <c r="A1" t="s">
        <v>2</v>
      </c>
    </row>
    <row r="2" spans="1:9" x14ac:dyDescent="0.25">
      <c r="A2" s="20" t="s">
        <v>3</v>
      </c>
      <c r="B2" s="20" t="s">
        <v>87</v>
      </c>
      <c r="C2" s="20" t="s">
        <v>4</v>
      </c>
      <c r="D2" s="20" t="s">
        <v>5</v>
      </c>
      <c r="E2" s="20" t="s">
        <v>6</v>
      </c>
      <c r="F2" s="20" t="s">
        <v>7</v>
      </c>
      <c r="G2" s="20" t="s">
        <v>8</v>
      </c>
    </row>
    <row r="3" spans="1:9" x14ac:dyDescent="0.25">
      <c r="A3" s="20" t="s">
        <v>15</v>
      </c>
      <c r="B3" s="20"/>
      <c r="C3" s="20"/>
      <c r="D3" s="20"/>
      <c r="E3" s="20"/>
      <c r="F3" s="20"/>
      <c r="G3" s="20"/>
      <c r="H3" s="17"/>
      <c r="I3" s="17"/>
    </row>
    <row r="4" spans="1:9" x14ac:dyDescent="0.25">
      <c r="A4" s="20" t="s">
        <v>14</v>
      </c>
      <c r="B4" s="20"/>
      <c r="C4" s="20"/>
      <c r="D4" s="20"/>
      <c r="E4" s="20"/>
      <c r="F4" s="20"/>
      <c r="G4" s="20"/>
      <c r="H4" s="17"/>
      <c r="I4" s="17"/>
    </row>
    <row r="5" spans="1:9" x14ac:dyDescent="0.25">
      <c r="A5" s="20" t="s">
        <v>10</v>
      </c>
      <c r="B5" s="20"/>
      <c r="C5" s="20"/>
      <c r="D5" s="20"/>
      <c r="E5" s="20"/>
      <c r="F5" s="20"/>
      <c r="G5" s="20"/>
      <c r="H5" s="17"/>
      <c r="I5" s="17"/>
    </row>
    <row r="6" spans="1:9" x14ac:dyDescent="0.25">
      <c r="A6" s="20" t="s">
        <v>43</v>
      </c>
      <c r="B6" s="20"/>
      <c r="C6" s="20"/>
      <c r="D6" s="20"/>
      <c r="E6" s="20"/>
      <c r="F6" s="20"/>
      <c r="G6" s="20"/>
      <c r="H6" s="17"/>
      <c r="I6" s="17"/>
    </row>
    <row r="7" spans="1:9" x14ac:dyDescent="0.25">
      <c r="A7" s="20" t="s">
        <v>12</v>
      </c>
      <c r="B7" s="20"/>
      <c r="C7" s="20"/>
      <c r="D7" s="20"/>
      <c r="E7" s="20"/>
      <c r="F7" s="20"/>
      <c r="G7" s="20"/>
      <c r="H7" s="17"/>
      <c r="I7" s="17"/>
    </row>
    <row r="8" spans="1:9" x14ac:dyDescent="0.25">
      <c r="A8" s="20" t="s">
        <v>16</v>
      </c>
      <c r="B8" s="20"/>
      <c r="C8" s="20"/>
      <c r="D8" s="20"/>
      <c r="E8" s="20"/>
      <c r="F8" s="20"/>
      <c r="G8" s="20"/>
      <c r="H8" s="17"/>
      <c r="I8" s="17"/>
    </row>
    <row r="9" spans="1:9" x14ac:dyDescent="0.25">
      <c r="A9" s="20" t="s">
        <v>13</v>
      </c>
      <c r="B9" s="20"/>
      <c r="C9" s="20"/>
      <c r="D9" s="20"/>
      <c r="E9" s="20"/>
      <c r="F9" s="20"/>
      <c r="G9" s="20"/>
      <c r="H9" s="17"/>
      <c r="I9" s="17"/>
    </row>
    <row r="10" spans="1:9" x14ac:dyDescent="0.25">
      <c r="A10" s="20" t="s">
        <v>11</v>
      </c>
      <c r="B10" s="20"/>
      <c r="C10" s="20"/>
      <c r="D10" s="20"/>
      <c r="E10" s="20"/>
      <c r="F10" s="20"/>
      <c r="G10" s="20"/>
      <c r="H10" s="17"/>
      <c r="I10" s="17"/>
    </row>
    <row r="11" spans="1:9" x14ac:dyDescent="0.25">
      <c r="A11" s="20" t="s">
        <v>9</v>
      </c>
      <c r="B11" s="20"/>
      <c r="C11" s="20"/>
      <c r="D11" s="20"/>
      <c r="E11" s="20"/>
      <c r="F11" s="20"/>
      <c r="G11" s="20"/>
      <c r="H11" s="17"/>
      <c r="I11" s="17"/>
    </row>
    <row r="12" spans="1:9" x14ac:dyDescent="0.25">
      <c r="C12" s="17"/>
      <c r="D12" s="17"/>
      <c r="E12" s="17"/>
      <c r="F12" s="17"/>
      <c r="G12" s="17"/>
      <c r="H12" s="17"/>
      <c r="I12" s="17"/>
    </row>
    <row r="13" spans="1:9" x14ac:dyDescent="0.25">
      <c r="A13" t="s">
        <v>1</v>
      </c>
    </row>
    <row r="14" spans="1:9" x14ac:dyDescent="0.25">
      <c r="A14" s="20" t="s">
        <v>17</v>
      </c>
      <c r="B14" s="20" t="s">
        <v>18</v>
      </c>
      <c r="C14" s="20" t="s">
        <v>19</v>
      </c>
      <c r="D14" s="20" t="s">
        <v>20</v>
      </c>
    </row>
    <row r="15" spans="1:9" x14ac:dyDescent="0.25">
      <c r="A15" s="20" t="s">
        <v>21</v>
      </c>
      <c r="B15" s="20" t="s">
        <v>22</v>
      </c>
      <c r="C15" s="20" t="s">
        <v>23</v>
      </c>
      <c r="D15" s="20" t="s">
        <v>24</v>
      </c>
    </row>
    <row r="17" spans="1:8" x14ac:dyDescent="0.25">
      <c r="A17" t="s">
        <v>0</v>
      </c>
      <c r="F17" t="s">
        <v>41</v>
      </c>
    </row>
    <row r="18" spans="1:8" x14ac:dyDescent="0.25">
      <c r="A18" s="20" t="s">
        <v>25</v>
      </c>
      <c r="B18" s="20" t="s">
        <v>42</v>
      </c>
      <c r="C18" s="20" t="s">
        <v>26</v>
      </c>
      <c r="D18" s="20"/>
      <c r="F18" s="20" t="s">
        <v>21</v>
      </c>
      <c r="G18" s="20" t="s">
        <v>4</v>
      </c>
      <c r="H18" s="20" t="s">
        <v>8</v>
      </c>
    </row>
    <row r="19" spans="1:8" x14ac:dyDescent="0.25">
      <c r="A19" s="20"/>
      <c r="B19" s="20"/>
      <c r="C19" s="20" t="s">
        <v>27</v>
      </c>
      <c r="D19" s="20" t="s">
        <v>28</v>
      </c>
      <c r="F19" s="20" t="s">
        <v>22</v>
      </c>
      <c r="G19" s="20"/>
      <c r="H19" s="20"/>
    </row>
    <row r="20" spans="1:8" x14ac:dyDescent="0.25">
      <c r="A20" s="20" t="s">
        <v>29</v>
      </c>
      <c r="B20" s="20" t="s">
        <v>35</v>
      </c>
      <c r="C20" s="20">
        <v>20500</v>
      </c>
      <c r="D20" s="20">
        <v>21500</v>
      </c>
      <c r="F20" s="20" t="s">
        <v>23</v>
      </c>
      <c r="G20" s="20"/>
      <c r="H20" s="20"/>
    </row>
    <row r="21" spans="1:8" x14ac:dyDescent="0.25">
      <c r="A21" s="20" t="s">
        <v>30</v>
      </c>
      <c r="B21" s="20" t="s">
        <v>36</v>
      </c>
      <c r="C21" s="20">
        <v>36300</v>
      </c>
      <c r="D21" s="20">
        <v>37000</v>
      </c>
      <c r="F21" s="20" t="s">
        <v>24</v>
      </c>
      <c r="G21" s="20"/>
      <c r="H21" s="20"/>
    </row>
    <row r="22" spans="1:8" x14ac:dyDescent="0.25">
      <c r="A22" s="20" t="s">
        <v>31</v>
      </c>
      <c r="B22" s="20" t="s">
        <v>37</v>
      </c>
      <c r="C22" s="20">
        <v>20000</v>
      </c>
      <c r="D22" s="20">
        <v>22000</v>
      </c>
    </row>
    <row r="23" spans="1:8" x14ac:dyDescent="0.25">
      <c r="A23" s="20" t="s">
        <v>32</v>
      </c>
      <c r="B23" s="20" t="s">
        <v>38</v>
      </c>
      <c r="C23" s="20">
        <v>21500</v>
      </c>
      <c r="D23" s="20">
        <v>23000</v>
      </c>
    </row>
    <row r="24" spans="1:8" x14ac:dyDescent="0.25">
      <c r="A24" s="20" t="s">
        <v>33</v>
      </c>
      <c r="B24" s="20" t="s">
        <v>39</v>
      </c>
      <c r="C24" s="20">
        <v>34000</v>
      </c>
      <c r="D24" s="20">
        <v>35000</v>
      </c>
    </row>
    <row r="25" spans="1:8" x14ac:dyDescent="0.25">
      <c r="A25" s="20" t="s">
        <v>34</v>
      </c>
      <c r="B25" s="20" t="s">
        <v>40</v>
      </c>
      <c r="C25" s="20">
        <v>20000</v>
      </c>
      <c r="D25" s="20">
        <v>21000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Ô TÔ PHU MY</vt:lpstr>
      <vt:lpstr>LÝ THUYẾT</vt:lpstr>
      <vt:lpstr>Bài Giảng</vt:lpstr>
      <vt:lpstr>nộp thuế</vt:lpstr>
      <vt:lpstr>Tổng kết giao hàng</vt:lpstr>
      <vt:lpstr>Ô Tô Phú Mỹ</vt:lpstr>
      <vt:lpstr>'Ô TÔ PHU MY'!Criteria</vt:lpstr>
      <vt:lpstr>'Ô Tô Phú Mỹ'!Criteria</vt:lpstr>
      <vt:lpstr>'Tổng kết giao hàng'!Criteria</vt:lpstr>
      <vt:lpstr>'Ô TÔ PHU MY'!Extract</vt:lpstr>
      <vt:lpstr>'Ô Tô Phú Mỹ'!Extract</vt:lpstr>
      <vt:lpstr>'Tổng kết giao hàng'!Extract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Cao Minh Quan</cp:lastModifiedBy>
  <cp:lastPrinted>2018-07-14T14:04:37Z</cp:lastPrinted>
  <dcterms:created xsi:type="dcterms:W3CDTF">2018-07-14T13:55:31Z</dcterms:created>
  <dcterms:modified xsi:type="dcterms:W3CDTF">2019-07-31T11:54:13Z</dcterms:modified>
</cp:coreProperties>
</file>