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Sheet1" sheetId="2" r:id="rId1"/>
  </sheets>
  <definedNames>
    <definedName name="_xlnm._FilterDatabase" localSheetId="0" hidden="1">Sheet1!$A$2:$J$12</definedName>
    <definedName name="BANG2DE9">#REF!</definedName>
    <definedName name="_xlnm.Criteria" localSheetId="0">Sheet1!$B$30:$B$31</definedName>
    <definedName name="DSDKDE9">#REF!</definedName>
    <definedName name="DSTTDE9">#REF!</definedName>
    <definedName name="_xlnm.Extract" localSheetId="0">Sheet1!$B$37:$K$37</definedName>
  </definedNames>
  <calcPr calcId="145621"/>
</workbook>
</file>

<file path=xl/calcChain.xml><?xml version="1.0" encoding="utf-8"?>
<calcChain xmlns="http://schemas.openxmlformats.org/spreadsheetml/2006/main">
  <c r="B31" i="2" l="1"/>
  <c r="E27" i="2"/>
  <c r="D27" i="2"/>
  <c r="C27" i="2"/>
  <c r="J4" i="2"/>
  <c r="J5" i="2"/>
  <c r="J6" i="2"/>
  <c r="J7" i="2"/>
  <c r="J8" i="2"/>
  <c r="J9" i="2"/>
  <c r="J10" i="2"/>
  <c r="J11" i="2"/>
  <c r="J12" i="2"/>
  <c r="I5" i="2"/>
  <c r="I6" i="2"/>
  <c r="I9" i="2"/>
  <c r="I10" i="2"/>
  <c r="I3" i="2"/>
  <c r="H4" i="2"/>
  <c r="I4" i="2" s="1"/>
  <c r="H5" i="2"/>
  <c r="H6" i="2"/>
  <c r="H7" i="2"/>
  <c r="I7" i="2" s="1"/>
  <c r="H8" i="2"/>
  <c r="I8" i="2" s="1"/>
  <c r="H9" i="2"/>
  <c r="H10" i="2"/>
  <c r="H11" i="2"/>
  <c r="I11" i="2" s="1"/>
  <c r="H12" i="2"/>
  <c r="I12" i="2" s="1"/>
  <c r="H3" i="2"/>
  <c r="J3" i="2" s="1"/>
  <c r="F4" i="2"/>
  <c r="F5" i="2"/>
  <c r="F6" i="2"/>
  <c r="F7" i="2"/>
  <c r="F8" i="2"/>
  <c r="F9" i="2"/>
  <c r="F10" i="2"/>
  <c r="F11" i="2"/>
  <c r="F12" i="2"/>
  <c r="F3" i="2"/>
  <c r="E4" i="2"/>
  <c r="E5" i="2"/>
  <c r="E6" i="2"/>
  <c r="E7" i="2"/>
  <c r="E8" i="2"/>
  <c r="E9" i="2"/>
  <c r="E10" i="2"/>
  <c r="E11" i="2"/>
  <c r="E12" i="2"/>
  <c r="E3" i="2"/>
  <c r="D4" i="2"/>
  <c r="D5" i="2"/>
  <c r="D6" i="2"/>
  <c r="D7" i="2"/>
  <c r="D8" i="2"/>
  <c r="D9" i="2"/>
  <c r="D10" i="2"/>
  <c r="D11" i="2"/>
  <c r="D12" i="2"/>
  <c r="D3" i="2"/>
</calcChain>
</file>

<file path=xl/sharedStrings.xml><?xml version="1.0" encoding="utf-8"?>
<sst xmlns="http://schemas.openxmlformats.org/spreadsheetml/2006/main" count="73" uniqueCount="46">
  <si>
    <t>STT</t>
  </si>
  <si>
    <t>NGÀY</t>
  </si>
  <si>
    <t>ĐƠN GIÁ</t>
  </si>
  <si>
    <t>THUẾ</t>
  </si>
  <si>
    <t>GRP</t>
  </si>
  <si>
    <t>GAQ</t>
  </si>
  <si>
    <t>NAQ</t>
  </si>
  <si>
    <t>TAQ</t>
  </si>
  <si>
    <t>GNP</t>
  </si>
  <si>
    <t>TNQ</t>
  </si>
  <si>
    <t>NNQ</t>
  </si>
  <si>
    <t>NRP</t>
  </si>
  <si>
    <t>Mã hàng</t>
  </si>
  <si>
    <t>Loại hàng</t>
  </si>
  <si>
    <t>Mà hàng</t>
  </si>
  <si>
    <t>Tỷ lệ thuế</t>
  </si>
  <si>
    <t>R</t>
  </si>
  <si>
    <t>A</t>
  </si>
  <si>
    <t>N</t>
  </si>
  <si>
    <t>G</t>
  </si>
  <si>
    <t>Giày</t>
  </si>
  <si>
    <t>Nón</t>
  </si>
  <si>
    <t>T</t>
  </si>
  <si>
    <t>Túi xách</t>
  </si>
  <si>
    <t>Mã hiệu</t>
  </si>
  <si>
    <t>Nhãn hiệu</t>
  </si>
  <si>
    <t>Reebox</t>
  </si>
  <si>
    <t>Adidas</t>
  </si>
  <si>
    <t>Nike</t>
  </si>
  <si>
    <t>Bảng 2: Đơn giá theo Mã hiệu</t>
  </si>
  <si>
    <t>Bảng 1: Loại hàng</t>
  </si>
  <si>
    <t>Bảng 3: Nhãn hiệu</t>
  </si>
  <si>
    <t>LOẠI HÀNG</t>
  </si>
  <si>
    <t>NHÃN HIỆU</t>
  </si>
  <si>
    <t>ĐƠN VỊ TÍNH</t>
  </si>
  <si>
    <t>SỐ LƯỢNG</t>
  </si>
  <si>
    <t>THÀNH TIỀN</t>
  </si>
  <si>
    <t>MÃ SẢN PHẨM</t>
  </si>
  <si>
    <t>Bảng thống kê</t>
  </si>
  <si>
    <t>Tên hàng</t>
  </si>
  <si>
    <t>Tổng tiền</t>
  </si>
  <si>
    <t>dk</t>
  </si>
  <si>
    <t>CÁI</t>
  </si>
  <si>
    <t>ĐÔI</t>
  </si>
  <si>
    <t>BẢNG BÁO CÁO DOANH THU SẢN PHẨM</t>
  </si>
  <si>
    <t>MÃ
SẢN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</si>
</sst>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"/>
    <numFmt numFmtId="166" formatCode="#,##0\ &quot;VND&quot;"/>
  </numFmts>
  <fonts count="6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1" fillId="0" borderId="0" xfId="0" applyFont="1" applyFill="1" applyBorder="1" applyAlignme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Tỉ</a:t>
            </a:r>
            <a:r>
              <a:rPr lang="en-US" baseline="0"/>
              <a:t> lệ doanh thu các mặt hàng</a:t>
            </a:r>
            <a:endParaRPr lang="en-US"/>
          </a:p>
        </c:rich>
      </c:tx>
      <c:layout>
        <c:manualLayout>
          <c:xMode val="edge"/>
          <c:yMode val="edge"/>
          <c:x val="0.21690266841644795"/>
          <c:y val="5.0925925925925923E-2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Sheet1!$C$26:$E$26</c:f>
              <c:strCache>
                <c:ptCount val="3"/>
                <c:pt idx="0">
                  <c:v>Giày</c:v>
                </c:pt>
                <c:pt idx="1">
                  <c:v>Nón</c:v>
                </c:pt>
                <c:pt idx="2">
                  <c:v>Túi xách</c:v>
                </c:pt>
              </c:strCache>
            </c:strRef>
          </c:cat>
          <c:val>
            <c:numRef>
              <c:f>Sheet1!$C$27:$E$27</c:f>
              <c:numCache>
                <c:formatCode>General</c:formatCode>
                <c:ptCount val="3"/>
                <c:pt idx="0">
                  <c:v>2622</c:v>
                </c:pt>
                <c:pt idx="1">
                  <c:v>326.34000000000003</c:v>
                </c:pt>
                <c:pt idx="2">
                  <c:v>405.46000000000004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20</xdr:row>
      <xdr:rowOff>52387</xdr:rowOff>
    </xdr:from>
    <xdr:to>
      <xdr:col>12</xdr:col>
      <xdr:colOff>266700</xdr:colOff>
      <xdr:row>34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B3" sqref="B3"/>
    </sheetView>
  </sheetViews>
  <sheetFormatPr defaultRowHeight="16.5" x14ac:dyDescent="0.25"/>
  <cols>
    <col min="1" max="1" width="9.28515625" style="1" bestFit="1" customWidth="1"/>
    <col min="2" max="2" width="18.42578125" style="1" customWidth="1"/>
    <col min="3" max="3" width="15" style="1" customWidth="1"/>
    <col min="4" max="4" width="13" style="1" bestFit="1" customWidth="1"/>
    <col min="5" max="5" width="17.5703125" style="1" customWidth="1"/>
    <col min="6" max="6" width="15.42578125" style="1" customWidth="1"/>
    <col min="7" max="7" width="11.28515625" style="1" customWidth="1"/>
    <col min="8" max="8" width="9.28515625" style="1" bestFit="1" customWidth="1"/>
    <col min="9" max="9" width="12.85546875" style="1" customWidth="1"/>
    <col min="10" max="10" width="12.42578125" style="1" customWidth="1"/>
    <col min="11" max="11" width="9.28515625" style="1" bestFit="1" customWidth="1"/>
    <col min="12" max="16384" width="9.140625" style="1"/>
  </cols>
  <sheetData>
    <row r="1" spans="1:10" ht="34.5" customHeight="1" x14ac:dyDescent="0.2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3" x14ac:dyDescent="0.25">
      <c r="A2" s="5" t="s">
        <v>0</v>
      </c>
      <c r="B2" s="4" t="s">
        <v>45</v>
      </c>
      <c r="C2" s="5" t="s">
        <v>1</v>
      </c>
      <c r="D2" s="4" t="s">
        <v>32</v>
      </c>
      <c r="E2" s="4" t="s">
        <v>33</v>
      </c>
      <c r="F2" s="4" t="s">
        <v>34</v>
      </c>
      <c r="G2" s="4" t="s">
        <v>35</v>
      </c>
      <c r="H2" s="4" t="s">
        <v>2</v>
      </c>
      <c r="I2" s="4" t="s">
        <v>3</v>
      </c>
      <c r="J2" s="4" t="s">
        <v>36</v>
      </c>
    </row>
    <row r="3" spans="1:10" x14ac:dyDescent="0.25">
      <c r="A3" s="8">
        <v>1</v>
      </c>
      <c r="B3" s="8" t="s">
        <v>4</v>
      </c>
      <c r="C3" s="9">
        <v>41131</v>
      </c>
      <c r="D3" s="8" t="str">
        <f>VLOOKUP(LEFT(B3),$B$16:$C$18,2,0)</f>
        <v>Giày</v>
      </c>
      <c r="E3" s="8" t="str">
        <f>HLOOKUP(MID(B3,2,1),$C$22:$E$23,2,0)</f>
        <v>Reebox</v>
      </c>
      <c r="F3" s="8" t="str">
        <f>IF(LEFT(B3)="G","ĐÔI","CÁI")</f>
        <v>ĐÔI</v>
      </c>
      <c r="G3" s="8">
        <v>7</v>
      </c>
      <c r="H3" s="8">
        <f>INDEX($F$16:$H$18,MATCH(LEFT(B3),$E$16:$E$18,0),MATCH(MID(B3,2,1),$F$15:$H$15,0))</f>
        <v>60</v>
      </c>
      <c r="I3" s="8">
        <f>VLOOKUP(LEFT(B3),$E$16:$I$18,5,0)*G3*H3</f>
        <v>21.000000000000004</v>
      </c>
      <c r="J3" s="10">
        <f>(G3*H3)-I3</f>
        <v>399</v>
      </c>
    </row>
    <row r="4" spans="1:10" x14ac:dyDescent="0.25">
      <c r="A4" s="8">
        <v>2</v>
      </c>
      <c r="B4" s="8" t="s">
        <v>5</v>
      </c>
      <c r="C4" s="9">
        <v>41133</v>
      </c>
      <c r="D4" s="8" t="str">
        <f t="shared" ref="D4:D12" si="0">VLOOKUP(LEFT(B4),$B$16:$C$18,2,0)</f>
        <v>Giày</v>
      </c>
      <c r="E4" s="8" t="str">
        <f t="shared" ref="E4:E12" si="1">HLOOKUP(MID(B4,2,1),$C$22:$E$23,2,0)</f>
        <v>Adidas</v>
      </c>
      <c r="F4" s="8" t="str">
        <f t="shared" ref="F4:F12" si="2">IF(LEFT(B4)="G","ĐÔI","CÁI")</f>
        <v>ĐÔI</v>
      </c>
      <c r="G4" s="8">
        <v>10</v>
      </c>
      <c r="H4" s="8">
        <f t="shared" ref="H4:H12" si="3">INDEX($F$16:$H$18,MATCH(LEFT(B4),$E$16:$E$18,0),MATCH(MID(B4,2,1),$F$15:$H$15,0))</f>
        <v>50</v>
      </c>
      <c r="I4" s="8">
        <f t="shared" ref="I4:I12" si="4">VLOOKUP(LEFT(B4),$E$16:$I$18,5,0)*G4*H4</f>
        <v>25</v>
      </c>
      <c r="J4" s="10">
        <f t="shared" ref="J4:J12" si="5">(G4*H4)-I4</f>
        <v>475</v>
      </c>
    </row>
    <row r="5" spans="1:10" x14ac:dyDescent="0.25">
      <c r="A5" s="8">
        <v>3</v>
      </c>
      <c r="B5" s="8" t="s">
        <v>6</v>
      </c>
      <c r="C5" s="9">
        <v>41141</v>
      </c>
      <c r="D5" s="8" t="str">
        <f t="shared" si="0"/>
        <v>Nón</v>
      </c>
      <c r="E5" s="8" t="str">
        <f t="shared" si="1"/>
        <v>Adidas</v>
      </c>
      <c r="F5" s="8" t="str">
        <f t="shared" si="2"/>
        <v>CÁI</v>
      </c>
      <c r="G5" s="8">
        <v>20</v>
      </c>
      <c r="H5" s="8">
        <f t="shared" si="3"/>
        <v>6</v>
      </c>
      <c r="I5" s="8">
        <f t="shared" si="4"/>
        <v>2.4000000000000004</v>
      </c>
      <c r="J5" s="10">
        <f t="shared" si="5"/>
        <v>117.6</v>
      </c>
    </row>
    <row r="6" spans="1:10" x14ac:dyDescent="0.25">
      <c r="A6" s="8">
        <v>4</v>
      </c>
      <c r="B6" s="8" t="s">
        <v>7</v>
      </c>
      <c r="C6" s="9">
        <v>41153</v>
      </c>
      <c r="D6" s="8" t="str">
        <f t="shared" si="0"/>
        <v>Túi xách</v>
      </c>
      <c r="E6" s="8" t="str">
        <f t="shared" si="1"/>
        <v>Adidas</v>
      </c>
      <c r="F6" s="8" t="str">
        <f t="shared" si="2"/>
        <v>CÁI</v>
      </c>
      <c r="G6" s="8">
        <v>15</v>
      </c>
      <c r="H6" s="8">
        <f t="shared" si="3"/>
        <v>12</v>
      </c>
      <c r="I6" s="8">
        <f t="shared" si="4"/>
        <v>5.3999999999999995</v>
      </c>
      <c r="J6" s="10">
        <f t="shared" si="5"/>
        <v>174.6</v>
      </c>
    </row>
    <row r="7" spans="1:10" x14ac:dyDescent="0.25">
      <c r="A7" s="8">
        <v>5</v>
      </c>
      <c r="B7" s="8" t="s">
        <v>8</v>
      </c>
      <c r="C7" s="9">
        <v>41157</v>
      </c>
      <c r="D7" s="8" t="str">
        <f t="shared" si="0"/>
        <v>Giày</v>
      </c>
      <c r="E7" s="8" t="str">
        <f t="shared" si="1"/>
        <v>Nike</v>
      </c>
      <c r="F7" s="8" t="str">
        <f t="shared" si="2"/>
        <v>ĐÔI</v>
      </c>
      <c r="G7" s="8">
        <v>18</v>
      </c>
      <c r="H7" s="8">
        <f t="shared" si="3"/>
        <v>45</v>
      </c>
      <c r="I7" s="8">
        <f t="shared" si="4"/>
        <v>40.5</v>
      </c>
      <c r="J7" s="10">
        <f t="shared" si="5"/>
        <v>769.5</v>
      </c>
    </row>
    <row r="8" spans="1:10" x14ac:dyDescent="0.25">
      <c r="A8" s="8">
        <v>6</v>
      </c>
      <c r="B8" s="8" t="s">
        <v>8</v>
      </c>
      <c r="C8" s="9">
        <v>41172</v>
      </c>
      <c r="D8" s="8" t="str">
        <f t="shared" si="0"/>
        <v>Giày</v>
      </c>
      <c r="E8" s="8" t="str">
        <f t="shared" si="1"/>
        <v>Nike</v>
      </c>
      <c r="F8" s="8" t="str">
        <f t="shared" si="2"/>
        <v>ĐÔI</v>
      </c>
      <c r="G8" s="8">
        <v>4</v>
      </c>
      <c r="H8" s="8">
        <f t="shared" si="3"/>
        <v>45</v>
      </c>
      <c r="I8" s="8">
        <f t="shared" si="4"/>
        <v>9</v>
      </c>
      <c r="J8" s="10">
        <f t="shared" si="5"/>
        <v>171</v>
      </c>
    </row>
    <row r="9" spans="1:10" x14ac:dyDescent="0.25">
      <c r="A9" s="8">
        <v>7</v>
      </c>
      <c r="B9" s="8" t="s">
        <v>9</v>
      </c>
      <c r="C9" s="9">
        <v>41172</v>
      </c>
      <c r="D9" s="8" t="str">
        <f t="shared" si="0"/>
        <v>Túi xách</v>
      </c>
      <c r="E9" s="8" t="str">
        <f t="shared" si="1"/>
        <v>Nike</v>
      </c>
      <c r="F9" s="8" t="str">
        <f t="shared" si="2"/>
        <v>CÁI</v>
      </c>
      <c r="G9" s="8">
        <v>17</v>
      </c>
      <c r="H9" s="8">
        <f t="shared" si="3"/>
        <v>14</v>
      </c>
      <c r="I9" s="8">
        <f t="shared" si="4"/>
        <v>7.1400000000000006</v>
      </c>
      <c r="J9" s="10">
        <f t="shared" si="5"/>
        <v>230.86</v>
      </c>
    </row>
    <row r="10" spans="1:10" x14ac:dyDescent="0.25">
      <c r="A10" s="8">
        <v>8</v>
      </c>
      <c r="B10" s="8" t="s">
        <v>10</v>
      </c>
      <c r="C10" s="9">
        <v>41172</v>
      </c>
      <c r="D10" s="8" t="str">
        <f t="shared" si="0"/>
        <v>Nón</v>
      </c>
      <c r="E10" s="8" t="str">
        <f t="shared" si="1"/>
        <v>Nike</v>
      </c>
      <c r="F10" s="8" t="str">
        <f t="shared" si="2"/>
        <v>CÁI</v>
      </c>
      <c r="G10" s="8">
        <v>9</v>
      </c>
      <c r="H10" s="8">
        <f t="shared" si="3"/>
        <v>7</v>
      </c>
      <c r="I10" s="8">
        <f t="shared" si="4"/>
        <v>1.26</v>
      </c>
      <c r="J10" s="10">
        <f t="shared" si="5"/>
        <v>61.74</v>
      </c>
    </row>
    <row r="11" spans="1:10" x14ac:dyDescent="0.25">
      <c r="A11" s="8">
        <v>9</v>
      </c>
      <c r="B11" s="8" t="s">
        <v>11</v>
      </c>
      <c r="C11" s="9">
        <v>41183</v>
      </c>
      <c r="D11" s="8" t="str">
        <f t="shared" si="0"/>
        <v>Nón</v>
      </c>
      <c r="E11" s="8" t="str">
        <f t="shared" si="1"/>
        <v>Reebox</v>
      </c>
      <c r="F11" s="8" t="str">
        <f t="shared" si="2"/>
        <v>CÁI</v>
      </c>
      <c r="G11" s="8">
        <v>30</v>
      </c>
      <c r="H11" s="8">
        <f t="shared" si="3"/>
        <v>5</v>
      </c>
      <c r="I11" s="8">
        <f t="shared" si="4"/>
        <v>3</v>
      </c>
      <c r="J11" s="10">
        <f t="shared" si="5"/>
        <v>147</v>
      </c>
    </row>
    <row r="12" spans="1:10" x14ac:dyDescent="0.25">
      <c r="A12" s="8">
        <v>10</v>
      </c>
      <c r="B12" s="8" t="s">
        <v>5</v>
      </c>
      <c r="C12" s="9">
        <v>41194</v>
      </c>
      <c r="D12" s="8" t="str">
        <f t="shared" si="0"/>
        <v>Giày</v>
      </c>
      <c r="E12" s="8" t="str">
        <f t="shared" si="1"/>
        <v>Adidas</v>
      </c>
      <c r="F12" s="8" t="str">
        <f t="shared" si="2"/>
        <v>ĐÔI</v>
      </c>
      <c r="G12" s="8">
        <v>17</v>
      </c>
      <c r="H12" s="8">
        <f t="shared" si="3"/>
        <v>50</v>
      </c>
      <c r="I12" s="8">
        <f t="shared" si="4"/>
        <v>42.500000000000007</v>
      </c>
      <c r="J12" s="10">
        <f t="shared" si="5"/>
        <v>807.5</v>
      </c>
    </row>
    <row r="14" spans="1:10" x14ac:dyDescent="0.25">
      <c r="B14" s="16" t="s">
        <v>30</v>
      </c>
      <c r="C14" s="2"/>
      <c r="E14" s="16" t="s">
        <v>29</v>
      </c>
      <c r="F14" s="2"/>
      <c r="G14" s="2"/>
      <c r="H14" s="2"/>
      <c r="I14" s="2"/>
    </row>
    <row r="15" spans="1:10" x14ac:dyDescent="0.25">
      <c r="B15" s="5" t="s">
        <v>12</v>
      </c>
      <c r="C15" s="5" t="s">
        <v>13</v>
      </c>
      <c r="E15" s="5" t="s">
        <v>14</v>
      </c>
      <c r="F15" s="5" t="s">
        <v>16</v>
      </c>
      <c r="G15" s="5" t="s">
        <v>17</v>
      </c>
      <c r="H15" s="5" t="s">
        <v>18</v>
      </c>
      <c r="I15" s="5" t="s">
        <v>15</v>
      </c>
    </row>
    <row r="16" spans="1:10" x14ac:dyDescent="0.25">
      <c r="B16" s="7" t="s">
        <v>19</v>
      </c>
      <c r="C16" s="8" t="s">
        <v>20</v>
      </c>
      <c r="E16" s="7" t="s">
        <v>19</v>
      </c>
      <c r="F16" s="8">
        <v>60</v>
      </c>
      <c r="G16" s="8">
        <v>50</v>
      </c>
      <c r="H16" s="8">
        <v>45</v>
      </c>
      <c r="I16" s="11">
        <v>0.05</v>
      </c>
    </row>
    <row r="17" spans="2:9" x14ac:dyDescent="0.25">
      <c r="B17" s="7" t="s">
        <v>18</v>
      </c>
      <c r="C17" s="8" t="s">
        <v>21</v>
      </c>
      <c r="E17" s="7" t="s">
        <v>18</v>
      </c>
      <c r="F17" s="8">
        <v>5</v>
      </c>
      <c r="G17" s="8">
        <v>6</v>
      </c>
      <c r="H17" s="8">
        <v>7</v>
      </c>
      <c r="I17" s="11">
        <v>0.02</v>
      </c>
    </row>
    <row r="18" spans="2:9" x14ac:dyDescent="0.25">
      <c r="B18" s="7" t="s">
        <v>22</v>
      </c>
      <c r="C18" s="8" t="s">
        <v>23</v>
      </c>
      <c r="E18" s="7" t="s">
        <v>22</v>
      </c>
      <c r="F18" s="8">
        <v>10</v>
      </c>
      <c r="G18" s="8">
        <v>12</v>
      </c>
      <c r="H18" s="8">
        <v>14</v>
      </c>
      <c r="I18" s="11">
        <v>0.03</v>
      </c>
    </row>
    <row r="21" spans="2:9" x14ac:dyDescent="0.25">
      <c r="B21" s="16" t="s">
        <v>31</v>
      </c>
      <c r="C21" s="2"/>
      <c r="D21" s="2"/>
      <c r="E21" s="2"/>
    </row>
    <row r="22" spans="2:9" x14ac:dyDescent="0.25">
      <c r="B22" s="5" t="s">
        <v>24</v>
      </c>
      <c r="C22" s="5" t="s">
        <v>16</v>
      </c>
      <c r="D22" s="5" t="s">
        <v>17</v>
      </c>
      <c r="E22" s="5" t="s">
        <v>18</v>
      </c>
    </row>
    <row r="23" spans="2:9" x14ac:dyDescent="0.25">
      <c r="B23" s="12" t="s">
        <v>25</v>
      </c>
      <c r="C23" s="13" t="s">
        <v>26</v>
      </c>
      <c r="D23" s="13" t="s">
        <v>27</v>
      </c>
      <c r="E23" s="13" t="s">
        <v>28</v>
      </c>
    </row>
    <row r="25" spans="2:9" x14ac:dyDescent="0.25">
      <c r="B25" s="17" t="s">
        <v>38</v>
      </c>
    </row>
    <row r="26" spans="2:9" x14ac:dyDescent="0.25">
      <c r="B26" s="5" t="s">
        <v>39</v>
      </c>
      <c r="C26" s="5" t="s">
        <v>20</v>
      </c>
      <c r="D26" s="5" t="s">
        <v>21</v>
      </c>
      <c r="E26" s="5" t="s">
        <v>23</v>
      </c>
    </row>
    <row r="27" spans="2:9" x14ac:dyDescent="0.25">
      <c r="B27" s="12" t="s">
        <v>40</v>
      </c>
      <c r="C27" s="14">
        <f>SUMIF($B$3:$B$12,"G*",$J$3:$J$12)</f>
        <v>2622</v>
      </c>
      <c r="D27" s="14">
        <f>SUMIF($B$3:$B$12,"N*",$J$3:$J$12)</f>
        <v>326.34000000000003</v>
      </c>
      <c r="E27" s="14">
        <f>SUMIF($B$3:$B$12,"T*",$J$3:$J$12)</f>
        <v>405.46000000000004</v>
      </c>
    </row>
    <row r="30" spans="2:9" x14ac:dyDescent="0.25">
      <c r="B30" s="6" t="s">
        <v>41</v>
      </c>
    </row>
    <row r="31" spans="2:9" x14ac:dyDescent="0.25">
      <c r="B31" s="3" t="b">
        <f>AND(MONTH(C3)=10,G3&gt;10)</f>
        <v>0</v>
      </c>
    </row>
    <row r="37" spans="2:11" ht="49.5" x14ac:dyDescent="0.25">
      <c r="B37" s="5" t="s">
        <v>0</v>
      </c>
      <c r="C37" s="4" t="s">
        <v>37</v>
      </c>
      <c r="D37" s="5" t="s">
        <v>1</v>
      </c>
      <c r="E37" s="4" t="s">
        <v>32</v>
      </c>
      <c r="F37" s="4" t="s">
        <v>33</v>
      </c>
      <c r="G37" s="4" t="s">
        <v>34</v>
      </c>
      <c r="H37" s="4" t="s">
        <v>35</v>
      </c>
      <c r="I37" s="4" t="s">
        <v>2</v>
      </c>
      <c r="J37" s="4" t="s">
        <v>3</v>
      </c>
      <c r="K37" s="4" t="s">
        <v>36</v>
      </c>
    </row>
    <row r="38" spans="2:11" x14ac:dyDescent="0.25">
      <c r="B38" s="13">
        <v>9</v>
      </c>
      <c r="C38" s="13" t="s">
        <v>11</v>
      </c>
      <c r="D38" s="15">
        <v>41183</v>
      </c>
      <c r="E38" s="13" t="s">
        <v>21</v>
      </c>
      <c r="F38" s="13" t="s">
        <v>26</v>
      </c>
      <c r="G38" s="13" t="s">
        <v>42</v>
      </c>
      <c r="H38" s="13">
        <v>30</v>
      </c>
      <c r="I38" s="13">
        <v>5</v>
      </c>
      <c r="J38" s="13">
        <v>3</v>
      </c>
      <c r="K38" s="13">
        <v>147</v>
      </c>
    </row>
    <row r="39" spans="2:11" x14ac:dyDescent="0.25">
      <c r="B39" s="13">
        <v>10</v>
      </c>
      <c r="C39" s="13" t="s">
        <v>5</v>
      </c>
      <c r="D39" s="15">
        <v>41194</v>
      </c>
      <c r="E39" s="13" t="s">
        <v>20</v>
      </c>
      <c r="F39" s="13" t="s">
        <v>27</v>
      </c>
      <c r="G39" s="13" t="s">
        <v>43</v>
      </c>
      <c r="H39" s="13">
        <v>17</v>
      </c>
      <c r="I39" s="13">
        <v>50</v>
      </c>
      <c r="J39" s="13">
        <v>42.500000000000007</v>
      </c>
      <c r="K39" s="13">
        <v>807.5</v>
      </c>
    </row>
  </sheetData>
  <mergeCells count="1">
    <mergeCell ref="A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Sheet1!Criteria</vt:lpstr>
      <vt:lpstr>Sheet1!Extract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truonggiang</dc:creator>
  <cp:lastModifiedBy>user</cp:lastModifiedBy>
  <dcterms:created xsi:type="dcterms:W3CDTF">2012-10-15T03:41:38Z</dcterms:created>
  <dcterms:modified xsi:type="dcterms:W3CDTF">2013-05-22T12:49:07Z</dcterms:modified>
</cp:coreProperties>
</file>